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E:\TE Copyedits\ind-1996-friction-force\activity\"/>
    </mc:Choice>
  </mc:AlternateContent>
  <bookViews>
    <workbookView xWindow="0" yWindow="0" windowWidth="24000" windowHeight="10320" tabRatio="758" firstSheet="2" activeTab="7"/>
  </bookViews>
  <sheets>
    <sheet name="Heights-Calculations" sheetId="2" r:id="rId1"/>
    <sheet name="Parabolas" sheetId="3" r:id="rId2"/>
    <sheet name="Path_and_Velocities" sheetId="1" r:id="rId3"/>
    <sheet name="Roller_Coaster_Path" sheetId="5" r:id="rId4"/>
    <sheet name="Velocities" sheetId="6" r:id="rId5"/>
    <sheet name="Friction" sheetId="7" r:id="rId6"/>
    <sheet name="Friction_Coeffcient" sheetId="8" r:id="rId7"/>
    <sheet name="Friction_Force" sheetId="9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  <c r="E83" i="1" l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A7" i="7" l="1"/>
  <c r="B12" i="7"/>
  <c r="B13" i="7"/>
  <c r="B14" i="7"/>
  <c r="B15" i="7"/>
  <c r="B16" i="7"/>
  <c r="B11" i="7"/>
  <c r="E93" i="7"/>
  <c r="E94" i="7"/>
  <c r="H94" i="7" s="1"/>
  <c r="E95" i="7"/>
  <c r="E96" i="7"/>
  <c r="E97" i="7"/>
  <c r="E89" i="7"/>
  <c r="H89" i="7" s="1"/>
  <c r="E90" i="7"/>
  <c r="E91" i="7"/>
  <c r="E92" i="7"/>
  <c r="E85" i="7"/>
  <c r="E86" i="7"/>
  <c r="E87" i="7"/>
  <c r="E88" i="7"/>
  <c r="E83" i="7"/>
  <c r="E84" i="7"/>
  <c r="B8" i="7"/>
  <c r="B9" i="7"/>
  <c r="B3" i="7"/>
  <c r="U13" i="7" l="1"/>
  <c r="H83" i="7"/>
  <c r="U18" i="7"/>
  <c r="H88" i="7"/>
  <c r="H86" i="7"/>
  <c r="X16" i="7" s="1"/>
  <c r="U22" i="7"/>
  <c r="H92" i="7"/>
  <c r="H90" i="7"/>
  <c r="K90" i="7" s="1"/>
  <c r="AA20" i="7" s="1"/>
  <c r="U27" i="7"/>
  <c r="H97" i="7"/>
  <c r="U25" i="7"/>
  <c r="H95" i="7"/>
  <c r="X25" i="7" s="1"/>
  <c r="U23" i="7"/>
  <c r="H93" i="7"/>
  <c r="U14" i="7"/>
  <c r="H84" i="7"/>
  <c r="U17" i="7"/>
  <c r="H87" i="7"/>
  <c r="U15" i="7"/>
  <c r="H85" i="7"/>
  <c r="U21" i="7"/>
  <c r="H91" i="7"/>
  <c r="U26" i="7"/>
  <c r="H96" i="7"/>
  <c r="U16" i="7"/>
  <c r="X19" i="7"/>
  <c r="J89" i="7"/>
  <c r="Z19" i="7" s="1"/>
  <c r="K89" i="7"/>
  <c r="AA19" i="7" s="1"/>
  <c r="U24" i="7"/>
  <c r="U19" i="7"/>
  <c r="U20" i="7"/>
  <c r="B7" i="7"/>
  <c r="A6" i="7"/>
  <c r="B6" i="7" s="1"/>
  <c r="A5" i="7"/>
  <c r="B5" i="7" s="1"/>
  <c r="A4" i="7"/>
  <c r="B4" i="7" s="1"/>
  <c r="J86" i="7" l="1"/>
  <c r="Z16" i="7" s="1"/>
  <c r="K86" i="7"/>
  <c r="AA16" i="7" s="1"/>
  <c r="X20" i="7"/>
  <c r="J90" i="7"/>
  <c r="Z20" i="7" s="1"/>
  <c r="K95" i="7"/>
  <c r="AA25" i="7" s="1"/>
  <c r="J95" i="7"/>
  <c r="Z25" i="7" s="1"/>
  <c r="X15" i="7"/>
  <c r="J85" i="7"/>
  <c r="Z15" i="7" s="1"/>
  <c r="K85" i="7"/>
  <c r="AA15" i="7" s="1"/>
  <c r="X24" i="7"/>
  <c r="J94" i="7"/>
  <c r="Z24" i="7" s="1"/>
  <c r="K94" i="7"/>
  <c r="AA24" i="7" s="1"/>
  <c r="X27" i="7"/>
  <c r="J97" i="7"/>
  <c r="Z27" i="7" s="1"/>
  <c r="K97" i="7"/>
  <c r="AA27" i="7" s="1"/>
  <c r="K83" i="7"/>
  <c r="AA13" i="7" s="1"/>
  <c r="J83" i="7"/>
  <c r="Z13" i="7" s="1"/>
  <c r="X13" i="7"/>
  <c r="K91" i="7"/>
  <c r="AA21" i="7" s="1"/>
  <c r="J91" i="7"/>
  <c r="Z21" i="7" s="1"/>
  <c r="X21" i="7"/>
  <c r="X17" i="7"/>
  <c r="K87" i="7"/>
  <c r="AA17" i="7" s="1"/>
  <c r="J87" i="7"/>
  <c r="Z17" i="7" s="1"/>
  <c r="X18" i="7"/>
  <c r="K88" i="7"/>
  <c r="AA18" i="7" s="1"/>
  <c r="J88" i="7"/>
  <c r="Z18" i="7" s="1"/>
  <c r="X26" i="7"/>
  <c r="J96" i="7"/>
  <c r="Z26" i="7" s="1"/>
  <c r="K96" i="7"/>
  <c r="AA26" i="7" s="1"/>
  <c r="X22" i="7"/>
  <c r="J92" i="7"/>
  <c r="Z22" i="7" s="1"/>
  <c r="K92" i="7"/>
  <c r="AA22" i="7" s="1"/>
  <c r="X23" i="7"/>
  <c r="K93" i="7"/>
  <c r="AA23" i="7" s="1"/>
  <c r="J93" i="7"/>
  <c r="Z23" i="7" s="1"/>
  <c r="X14" i="7"/>
  <c r="J84" i="7"/>
  <c r="Z14" i="7" s="1"/>
  <c r="K84" i="7"/>
  <c r="AA14" i="7" s="1"/>
  <c r="B100" i="1"/>
  <c r="B101" i="1"/>
  <c r="A99" i="1"/>
  <c r="A100" i="1"/>
  <c r="A101" i="1"/>
  <c r="A102" i="1"/>
  <c r="A103" i="1"/>
  <c r="A98" i="1"/>
  <c r="Q9" i="3"/>
  <c r="B98" i="1" s="1"/>
  <c r="B96" i="1"/>
  <c r="P8" i="3"/>
  <c r="Q8" i="3" s="1"/>
  <c r="A82" i="1"/>
  <c r="N23" i="3"/>
  <c r="N24" i="3"/>
  <c r="B97" i="1" s="1"/>
  <c r="B81" i="1"/>
  <c r="A81" i="1"/>
  <c r="M8" i="3"/>
  <c r="J18" i="3"/>
  <c r="N8" i="3"/>
  <c r="Q10" i="3"/>
  <c r="B99" i="1" s="1"/>
  <c r="Q11" i="3"/>
  <c r="Q12" i="3"/>
  <c r="Q13" i="3"/>
  <c r="B102" i="1" s="1"/>
  <c r="Q14" i="3"/>
  <c r="B103" i="1" s="1"/>
  <c r="R110" i="2"/>
  <c r="B78" i="1"/>
  <c r="B72" i="1"/>
  <c r="B53" i="1"/>
  <c r="B57" i="1"/>
  <c r="B61" i="1"/>
  <c r="B36" i="1"/>
  <c r="B6" i="1"/>
  <c r="B10" i="1"/>
  <c r="B14" i="1"/>
  <c r="B18" i="1"/>
  <c r="B22" i="1"/>
  <c r="B27" i="1"/>
  <c r="B31" i="1"/>
  <c r="B34" i="1"/>
  <c r="A73" i="1"/>
  <c r="A74" i="1"/>
  <c r="A75" i="1"/>
  <c r="A76" i="1"/>
  <c r="A77" i="1"/>
  <c r="A78" i="1"/>
  <c r="A79" i="1"/>
  <c r="A80" i="1"/>
  <c r="A72" i="1"/>
  <c r="A71" i="1"/>
  <c r="A69" i="1"/>
  <c r="A70" i="1"/>
  <c r="A65" i="1"/>
  <c r="A66" i="1"/>
  <c r="A67" i="1"/>
  <c r="A68" i="1"/>
  <c r="A61" i="1"/>
  <c r="A62" i="1"/>
  <c r="A63" i="1"/>
  <c r="A64" i="1"/>
  <c r="A51" i="1"/>
  <c r="A52" i="1"/>
  <c r="A53" i="1"/>
  <c r="A54" i="1"/>
  <c r="A55" i="1"/>
  <c r="A56" i="1"/>
  <c r="A57" i="1"/>
  <c r="A58" i="1"/>
  <c r="A59" i="1"/>
  <c r="A60" i="1"/>
  <c r="A50" i="1"/>
  <c r="A48" i="1"/>
  <c r="A44" i="1"/>
  <c r="A45" i="1"/>
  <c r="A46" i="1"/>
  <c r="A47" i="1"/>
  <c r="A37" i="1"/>
  <c r="A38" i="1"/>
  <c r="A39" i="1"/>
  <c r="A40" i="1"/>
  <c r="A41" i="1"/>
  <c r="A42" i="1"/>
  <c r="A43" i="1"/>
  <c r="A36" i="1"/>
  <c r="A27" i="1"/>
  <c r="A28" i="1"/>
  <c r="A29" i="1"/>
  <c r="A30" i="1"/>
  <c r="A31" i="1"/>
  <c r="A32" i="1"/>
  <c r="A33" i="1"/>
  <c r="A34" i="1"/>
  <c r="A35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3" i="1"/>
  <c r="K17" i="3"/>
  <c r="B80" i="1" s="1"/>
  <c r="K16" i="3"/>
  <c r="B79" i="1" s="1"/>
  <c r="K9" i="3"/>
  <c r="K10" i="3"/>
  <c r="B73" i="1" s="1"/>
  <c r="K11" i="3"/>
  <c r="B74" i="1" s="1"/>
  <c r="K12" i="3"/>
  <c r="B75" i="1" s="1"/>
  <c r="K13" i="3"/>
  <c r="B76" i="1" s="1"/>
  <c r="K14" i="3"/>
  <c r="B77" i="1" s="1"/>
  <c r="K15" i="3"/>
  <c r="K18" i="3"/>
  <c r="J8" i="3"/>
  <c r="K8" i="3" s="1"/>
  <c r="G30" i="3"/>
  <c r="H30" i="3" s="1"/>
  <c r="B71" i="1" s="1"/>
  <c r="G8" i="3"/>
  <c r="H8" i="3" s="1"/>
  <c r="E9" i="3"/>
  <c r="E10" i="3"/>
  <c r="B37" i="1" s="1"/>
  <c r="E11" i="3"/>
  <c r="B38" i="1" s="1"/>
  <c r="E12" i="3"/>
  <c r="B39" i="1" s="1"/>
  <c r="E13" i="3"/>
  <c r="B40" i="1" s="1"/>
  <c r="E14" i="3"/>
  <c r="B41" i="1" s="1"/>
  <c r="E15" i="3"/>
  <c r="B42" i="1" s="1"/>
  <c r="E16" i="3"/>
  <c r="B43" i="1" s="1"/>
  <c r="E17" i="3"/>
  <c r="B44" i="1" s="1"/>
  <c r="E18" i="3"/>
  <c r="B45" i="1" s="1"/>
  <c r="E19" i="3"/>
  <c r="B46" i="1" s="1"/>
  <c r="E20" i="3"/>
  <c r="B47" i="1" s="1"/>
  <c r="E21" i="3"/>
  <c r="B48" i="1" s="1"/>
  <c r="E22" i="3"/>
  <c r="B49" i="1" s="1"/>
  <c r="D22" i="3"/>
  <c r="A49" i="1" s="1"/>
  <c r="D8" i="3"/>
  <c r="A40" i="3"/>
  <c r="B40" i="3" s="1"/>
  <c r="B35" i="1" s="1"/>
  <c r="E8" i="3"/>
  <c r="M94" i="2"/>
  <c r="B39" i="3"/>
  <c r="B38" i="3"/>
  <c r="B33" i="1" s="1"/>
  <c r="B37" i="3"/>
  <c r="B32" i="1" s="1"/>
  <c r="B36" i="3"/>
  <c r="B35" i="3"/>
  <c r="B30" i="1" s="1"/>
  <c r="B34" i="3"/>
  <c r="B29" i="1" s="1"/>
  <c r="B33" i="3"/>
  <c r="B28" i="1" s="1"/>
  <c r="B32" i="3"/>
  <c r="B31" i="3"/>
  <c r="B26" i="1" s="1"/>
  <c r="B30" i="3"/>
  <c r="B25" i="1" s="1"/>
  <c r="H29" i="3"/>
  <c r="B70" i="1" s="1"/>
  <c r="B29" i="3"/>
  <c r="B24" i="1" s="1"/>
  <c r="H28" i="3"/>
  <c r="B69" i="1" s="1"/>
  <c r="B28" i="3"/>
  <c r="B23" i="1" s="1"/>
  <c r="H27" i="3"/>
  <c r="B68" i="1" s="1"/>
  <c r="B27" i="3"/>
  <c r="H26" i="3"/>
  <c r="B67" i="1" s="1"/>
  <c r="B26" i="3"/>
  <c r="B21" i="1" s="1"/>
  <c r="H25" i="3"/>
  <c r="B66" i="1" s="1"/>
  <c r="B25" i="3"/>
  <c r="B20" i="1" s="1"/>
  <c r="H24" i="3"/>
  <c r="B65" i="1" s="1"/>
  <c r="B24" i="3"/>
  <c r="B19" i="1" s="1"/>
  <c r="H23" i="3"/>
  <c r="B64" i="1" s="1"/>
  <c r="B23" i="3"/>
  <c r="N22" i="3"/>
  <c r="B95" i="1" s="1"/>
  <c r="H22" i="3"/>
  <c r="B63" i="1" s="1"/>
  <c r="B22" i="3"/>
  <c r="B17" i="1" s="1"/>
  <c r="N21" i="3"/>
  <c r="B94" i="1" s="1"/>
  <c r="H21" i="3"/>
  <c r="B62" i="1" s="1"/>
  <c r="B21" i="3"/>
  <c r="B16" i="1" s="1"/>
  <c r="N20" i="3"/>
  <c r="B93" i="1" s="1"/>
  <c r="H20" i="3"/>
  <c r="B20" i="3"/>
  <c r="B15" i="1" s="1"/>
  <c r="N19" i="3"/>
  <c r="B92" i="1" s="1"/>
  <c r="H19" i="3"/>
  <c r="B60" i="1" s="1"/>
  <c r="B19" i="3"/>
  <c r="N18" i="3"/>
  <c r="B91" i="1" s="1"/>
  <c r="H18" i="3"/>
  <c r="B59" i="1" s="1"/>
  <c r="B18" i="3"/>
  <c r="B13" i="1" s="1"/>
  <c r="N17" i="3"/>
  <c r="B90" i="1" s="1"/>
  <c r="H17" i="3"/>
  <c r="B58" i="1" s="1"/>
  <c r="B17" i="3"/>
  <c r="B12" i="1" s="1"/>
  <c r="N16" i="3"/>
  <c r="B89" i="1" s="1"/>
  <c r="H16" i="3"/>
  <c r="B16" i="3"/>
  <c r="B11" i="1" s="1"/>
  <c r="N15" i="3"/>
  <c r="B88" i="1" s="1"/>
  <c r="H15" i="3"/>
  <c r="B56" i="1" s="1"/>
  <c r="B15" i="3"/>
  <c r="N14" i="3"/>
  <c r="B87" i="1" s="1"/>
  <c r="H14" i="3"/>
  <c r="B55" i="1" s="1"/>
  <c r="B14" i="3"/>
  <c r="B9" i="1" s="1"/>
  <c r="N13" i="3"/>
  <c r="B86" i="1" s="1"/>
  <c r="H13" i="3"/>
  <c r="B54" i="1" s="1"/>
  <c r="B13" i="3"/>
  <c r="B8" i="1" s="1"/>
  <c r="N12" i="3"/>
  <c r="B85" i="1" s="1"/>
  <c r="H12" i="3"/>
  <c r="B12" i="3"/>
  <c r="B7" i="1" s="1"/>
  <c r="N11" i="3"/>
  <c r="B84" i="1" s="1"/>
  <c r="H11" i="3"/>
  <c r="B52" i="1" s="1"/>
  <c r="B11" i="3"/>
  <c r="N10" i="3"/>
  <c r="B83" i="1" s="1"/>
  <c r="H10" i="3"/>
  <c r="B51" i="1" s="1"/>
  <c r="B10" i="3"/>
  <c r="B5" i="1" s="1"/>
  <c r="N9" i="3"/>
  <c r="B82" i="1" s="1"/>
  <c r="H9" i="3"/>
  <c r="B50" i="1" s="1"/>
  <c r="B9" i="3"/>
  <c r="B4" i="1" s="1"/>
  <c r="B8" i="3"/>
  <c r="B3" i="1" s="1"/>
  <c r="A114" i="2"/>
  <c r="B114" i="2" s="1"/>
  <c r="F82" i="2" s="1"/>
  <c r="B113" i="2"/>
  <c r="B112" i="2"/>
  <c r="B111" i="2"/>
  <c r="B110" i="2"/>
  <c r="B109" i="2"/>
  <c r="B108" i="2"/>
  <c r="B107" i="2"/>
  <c r="R106" i="2"/>
  <c r="B106" i="2"/>
  <c r="R105" i="2"/>
  <c r="B105" i="2"/>
  <c r="R104" i="2"/>
  <c r="I104" i="2"/>
  <c r="J104" i="2" s="1"/>
  <c r="N82" i="2" s="1"/>
  <c r="B104" i="2"/>
  <c r="R103" i="2"/>
  <c r="J103" i="2"/>
  <c r="B103" i="2"/>
  <c r="R102" i="2"/>
  <c r="J102" i="2"/>
  <c r="B102" i="2"/>
  <c r="R101" i="2"/>
  <c r="J101" i="2"/>
  <c r="B101" i="2"/>
  <c r="R100" i="2"/>
  <c r="J100" i="2"/>
  <c r="B100" i="2"/>
  <c r="R99" i="2"/>
  <c r="J99" i="2"/>
  <c r="B99" i="2"/>
  <c r="R98" i="2"/>
  <c r="J98" i="2"/>
  <c r="B98" i="2"/>
  <c r="R97" i="2"/>
  <c r="J97" i="2"/>
  <c r="B97" i="2"/>
  <c r="R96" i="2"/>
  <c r="J96" i="2"/>
  <c r="E96" i="2"/>
  <c r="F96" i="2" s="1"/>
  <c r="J82" i="2" s="1"/>
  <c r="B96" i="2"/>
  <c r="R95" i="2"/>
  <c r="J95" i="2"/>
  <c r="F95" i="2"/>
  <c r="B95" i="2"/>
  <c r="R94" i="2"/>
  <c r="N94" i="2"/>
  <c r="R82" i="2" s="1"/>
  <c r="J94" i="2"/>
  <c r="F94" i="2"/>
  <c r="B94" i="2"/>
  <c r="R93" i="2"/>
  <c r="N93" i="2"/>
  <c r="J93" i="2"/>
  <c r="F93" i="2"/>
  <c r="B93" i="2"/>
  <c r="R92" i="2"/>
  <c r="N92" i="2"/>
  <c r="J92" i="2"/>
  <c r="F92" i="2"/>
  <c r="B92" i="2"/>
  <c r="R91" i="2"/>
  <c r="N91" i="2"/>
  <c r="J91" i="2"/>
  <c r="F91" i="2"/>
  <c r="B91" i="2"/>
  <c r="R90" i="2"/>
  <c r="N90" i="2"/>
  <c r="J90" i="2"/>
  <c r="F90" i="2"/>
  <c r="B90" i="2"/>
  <c r="R89" i="2"/>
  <c r="N89" i="2"/>
  <c r="J89" i="2"/>
  <c r="F89" i="2"/>
  <c r="B89" i="2"/>
  <c r="R88" i="2"/>
  <c r="N88" i="2"/>
  <c r="J88" i="2"/>
  <c r="F88" i="2"/>
  <c r="B88" i="2"/>
  <c r="R87" i="2"/>
  <c r="N87" i="2"/>
  <c r="J87" i="2"/>
  <c r="F87" i="2"/>
  <c r="B87" i="2"/>
  <c r="R86" i="2"/>
  <c r="N86" i="2"/>
  <c r="J86" i="2"/>
  <c r="F86" i="2"/>
  <c r="B86" i="2"/>
  <c r="R85" i="2"/>
  <c r="N85" i="2"/>
  <c r="J85" i="2"/>
  <c r="F85" i="2"/>
  <c r="B85" i="2"/>
  <c r="R84" i="2"/>
  <c r="N84" i="2"/>
  <c r="J84" i="2"/>
  <c r="F84" i="2"/>
  <c r="B84" i="2"/>
  <c r="R83" i="2"/>
  <c r="N83" i="2"/>
  <c r="J83" i="2"/>
  <c r="F83" i="2"/>
  <c r="B83" i="2"/>
  <c r="B82" i="2"/>
  <c r="A73" i="2"/>
  <c r="B73" i="2" s="1"/>
  <c r="B72" i="2"/>
  <c r="B71" i="2"/>
  <c r="J70" i="2"/>
  <c r="B70" i="2"/>
  <c r="J69" i="2"/>
  <c r="B69" i="2"/>
  <c r="J68" i="2"/>
  <c r="B68" i="2"/>
  <c r="J67" i="2"/>
  <c r="B67" i="2"/>
  <c r="J66" i="2"/>
  <c r="B66" i="2"/>
  <c r="J65" i="2"/>
  <c r="B65" i="2"/>
  <c r="J64" i="2"/>
  <c r="B64" i="2"/>
  <c r="J63" i="2"/>
  <c r="B63" i="2"/>
  <c r="J62" i="2"/>
  <c r="B62" i="2"/>
  <c r="J61" i="2"/>
  <c r="B61" i="2"/>
  <c r="J60" i="2"/>
  <c r="B60" i="2"/>
  <c r="J59" i="2"/>
  <c r="B59" i="2"/>
  <c r="J58" i="2"/>
  <c r="B58" i="2"/>
  <c r="J57" i="2"/>
  <c r="B57" i="2"/>
  <c r="J56" i="2"/>
  <c r="B56" i="2"/>
  <c r="J55" i="2"/>
  <c r="E55" i="2"/>
  <c r="F55" i="2" s="1"/>
  <c r="B55" i="2"/>
  <c r="J54" i="2"/>
  <c r="F54" i="2"/>
  <c r="B54" i="2"/>
  <c r="J53" i="2"/>
  <c r="F53" i="2"/>
  <c r="B53" i="2"/>
  <c r="J52" i="2"/>
  <c r="F52" i="2"/>
  <c r="B52" i="2"/>
  <c r="J51" i="2"/>
  <c r="F51" i="2"/>
  <c r="B51" i="2"/>
  <c r="J50" i="2"/>
  <c r="F50" i="2"/>
  <c r="B50" i="2"/>
  <c r="J49" i="2"/>
  <c r="F49" i="2"/>
  <c r="B49" i="2"/>
  <c r="J48" i="2"/>
  <c r="F48" i="2"/>
  <c r="B48" i="2"/>
  <c r="J47" i="2"/>
  <c r="F47" i="2"/>
  <c r="B47" i="2"/>
  <c r="J46" i="2"/>
  <c r="F46" i="2"/>
  <c r="B46" i="2"/>
  <c r="J45" i="2"/>
  <c r="F45" i="2"/>
  <c r="B45" i="2"/>
  <c r="J44" i="2"/>
  <c r="F44" i="2"/>
  <c r="B44" i="2"/>
  <c r="J43" i="2"/>
  <c r="F43" i="2"/>
  <c r="B43" i="2"/>
  <c r="J42" i="2"/>
  <c r="F42" i="2"/>
  <c r="B42" i="2"/>
  <c r="B41" i="2"/>
  <c r="B32" i="2"/>
  <c r="F31" i="2"/>
  <c r="B31" i="2"/>
  <c r="F30" i="2"/>
  <c r="B30" i="2"/>
  <c r="F29" i="2"/>
  <c r="B29" i="2"/>
  <c r="F28" i="2"/>
  <c r="B28" i="2"/>
  <c r="F27" i="2"/>
  <c r="B27" i="2"/>
  <c r="F26" i="2"/>
  <c r="B26" i="2"/>
  <c r="F25" i="2"/>
  <c r="B25" i="2"/>
  <c r="F24" i="2"/>
  <c r="B24" i="2"/>
  <c r="F23" i="2"/>
  <c r="B23" i="2"/>
  <c r="F22" i="2"/>
  <c r="B22" i="2"/>
  <c r="F21" i="2"/>
  <c r="B21" i="2"/>
  <c r="F20" i="2"/>
  <c r="B20" i="2"/>
  <c r="F19" i="2"/>
  <c r="B19" i="2"/>
  <c r="F18" i="2"/>
  <c r="B18" i="2"/>
  <c r="F17" i="2"/>
  <c r="B17" i="2"/>
  <c r="F16" i="2"/>
  <c r="B16" i="2"/>
  <c r="F15" i="2"/>
  <c r="B15" i="2"/>
  <c r="F14" i="2"/>
  <c r="B14" i="2"/>
  <c r="F13" i="2"/>
  <c r="B13" i="2"/>
  <c r="F12" i="2"/>
  <c r="B12" i="2"/>
  <c r="F11" i="2"/>
  <c r="B11" i="2"/>
  <c r="F10" i="2"/>
  <c r="B10" i="2"/>
  <c r="F9" i="2"/>
  <c r="B9" i="2"/>
  <c r="F8" i="2"/>
  <c r="B8" i="2"/>
  <c r="F7" i="2"/>
  <c r="B7" i="2"/>
  <c r="F6" i="2"/>
  <c r="B6" i="2"/>
  <c r="F50" i="1" l="1"/>
  <c r="G50" i="1"/>
  <c r="F50" i="7"/>
  <c r="N15" i="7" s="1"/>
  <c r="G83" i="1"/>
  <c r="F83" i="1"/>
  <c r="F83" i="7"/>
  <c r="V13" i="7" s="1"/>
  <c r="G7" i="1"/>
  <c r="F7" i="1"/>
  <c r="F7" i="7"/>
  <c r="F54" i="1"/>
  <c r="G54" i="1"/>
  <c r="F54" i="7"/>
  <c r="N19" i="7" s="1"/>
  <c r="G87" i="1"/>
  <c r="F87" i="1"/>
  <c r="F87" i="7"/>
  <c r="V17" i="7" s="1"/>
  <c r="G11" i="1"/>
  <c r="F11" i="1"/>
  <c r="F11" i="7"/>
  <c r="F58" i="1"/>
  <c r="G58" i="1"/>
  <c r="F58" i="7"/>
  <c r="N23" i="7" s="1"/>
  <c r="G91" i="1"/>
  <c r="F91" i="1"/>
  <c r="F91" i="7"/>
  <c r="V21" i="7" s="1"/>
  <c r="G15" i="1"/>
  <c r="F15" i="1"/>
  <c r="F15" i="7"/>
  <c r="G62" i="1"/>
  <c r="F62" i="1"/>
  <c r="F62" i="7"/>
  <c r="N27" i="7" s="1"/>
  <c r="G95" i="1"/>
  <c r="F95" i="1"/>
  <c r="F95" i="7"/>
  <c r="V25" i="7" s="1"/>
  <c r="F65" i="1"/>
  <c r="G65" i="1"/>
  <c r="F65" i="7"/>
  <c r="N30" i="7" s="1"/>
  <c r="G67" i="1"/>
  <c r="F67" i="1"/>
  <c r="F67" i="7"/>
  <c r="N32" i="7" s="1"/>
  <c r="F69" i="1"/>
  <c r="G69" i="1"/>
  <c r="F69" i="7"/>
  <c r="N34" i="7" s="1"/>
  <c r="F26" i="1"/>
  <c r="G26" i="1"/>
  <c r="F26" i="7"/>
  <c r="F30" i="1"/>
  <c r="G30" i="1"/>
  <c r="F30" i="7"/>
  <c r="G47" i="1"/>
  <c r="F47" i="1"/>
  <c r="F47" i="7"/>
  <c r="N12" i="7" s="1"/>
  <c r="G43" i="1"/>
  <c r="F43" i="1"/>
  <c r="F43" i="7"/>
  <c r="N8" i="7" s="1"/>
  <c r="G39" i="1"/>
  <c r="F39" i="1"/>
  <c r="F39" i="7"/>
  <c r="N4" i="7" s="1"/>
  <c r="F74" i="1"/>
  <c r="G74" i="1"/>
  <c r="F74" i="7"/>
  <c r="V4" i="7" s="1"/>
  <c r="F98" i="1"/>
  <c r="G98" i="1"/>
  <c r="F98" i="7"/>
  <c r="V28" i="7" s="1"/>
  <c r="F82" i="1"/>
  <c r="G82" i="1"/>
  <c r="F82" i="7"/>
  <c r="V12" i="7" s="1"/>
  <c r="F86" i="1"/>
  <c r="G86" i="1"/>
  <c r="F86" i="7"/>
  <c r="V16" i="7" s="1"/>
  <c r="G90" i="1"/>
  <c r="F90" i="1"/>
  <c r="F90" i="7"/>
  <c r="V20" i="7" s="1"/>
  <c r="G94" i="1"/>
  <c r="F94" i="1"/>
  <c r="F94" i="7"/>
  <c r="V24" i="7" s="1"/>
  <c r="G20" i="1"/>
  <c r="F20" i="1"/>
  <c r="F20" i="7"/>
  <c r="G24" i="1"/>
  <c r="F24" i="1"/>
  <c r="F24" i="7"/>
  <c r="E49" i="1"/>
  <c r="E49" i="7"/>
  <c r="G46" i="1"/>
  <c r="F46" i="1"/>
  <c r="F46" i="7"/>
  <c r="N11" i="7" s="1"/>
  <c r="G42" i="1"/>
  <c r="F42" i="1"/>
  <c r="F42" i="7"/>
  <c r="N7" i="7" s="1"/>
  <c r="F38" i="1"/>
  <c r="G38" i="1"/>
  <c r="F38" i="7"/>
  <c r="N3" i="7" s="1"/>
  <c r="G71" i="1"/>
  <c r="F71" i="1"/>
  <c r="F71" i="7"/>
  <c r="N36" i="7" s="1"/>
  <c r="F77" i="1"/>
  <c r="G77" i="1"/>
  <c r="F77" i="7"/>
  <c r="V7" i="7" s="1"/>
  <c r="F73" i="1"/>
  <c r="G73" i="1"/>
  <c r="F73" i="7"/>
  <c r="V3" i="7" s="1"/>
  <c r="G103" i="1"/>
  <c r="F103" i="1"/>
  <c r="F103" i="7"/>
  <c r="V33" i="7" s="1"/>
  <c r="G99" i="1"/>
  <c r="F99" i="1"/>
  <c r="F99" i="7"/>
  <c r="V29" i="7" s="1"/>
  <c r="G3" i="1"/>
  <c r="F3" i="7"/>
  <c r="F3" i="1"/>
  <c r="F45" i="1"/>
  <c r="G45" i="1"/>
  <c r="F45" i="7"/>
  <c r="N10" i="7" s="1"/>
  <c r="F41" i="1"/>
  <c r="G41" i="1"/>
  <c r="F41" i="7"/>
  <c r="N6" i="7" s="1"/>
  <c r="F37" i="1"/>
  <c r="G37" i="1"/>
  <c r="F37" i="7"/>
  <c r="G76" i="1"/>
  <c r="F76" i="1"/>
  <c r="F76" i="7"/>
  <c r="V6" i="7" s="1"/>
  <c r="G102" i="1"/>
  <c r="F102" i="1"/>
  <c r="F102" i="7"/>
  <c r="V32" i="7" s="1"/>
  <c r="F5" i="1"/>
  <c r="G5" i="1"/>
  <c r="F5" i="7"/>
  <c r="G52" i="1"/>
  <c r="F52" i="1"/>
  <c r="F52" i="7"/>
  <c r="N17" i="7" s="1"/>
  <c r="F85" i="1"/>
  <c r="G85" i="1"/>
  <c r="F85" i="7"/>
  <c r="V15" i="7" s="1"/>
  <c r="F9" i="1"/>
  <c r="G9" i="1"/>
  <c r="F9" i="7"/>
  <c r="G56" i="1"/>
  <c r="F56" i="1"/>
  <c r="F56" i="7"/>
  <c r="N21" i="7" s="1"/>
  <c r="F89" i="1"/>
  <c r="G89" i="1"/>
  <c r="F89" i="7"/>
  <c r="V19" i="7" s="1"/>
  <c r="F13" i="1"/>
  <c r="G13" i="1"/>
  <c r="F13" i="7"/>
  <c r="G60" i="1"/>
  <c r="F60" i="1"/>
  <c r="F60" i="7"/>
  <c r="N25" i="7" s="1"/>
  <c r="F93" i="1"/>
  <c r="G93" i="1"/>
  <c r="F93" i="7"/>
  <c r="V23" i="7" s="1"/>
  <c r="F17" i="1"/>
  <c r="G17" i="1"/>
  <c r="F17" i="7"/>
  <c r="G64" i="1"/>
  <c r="F64" i="1"/>
  <c r="F64" i="7"/>
  <c r="N29" i="7" s="1"/>
  <c r="F66" i="1"/>
  <c r="G66" i="1"/>
  <c r="F66" i="7"/>
  <c r="N31" i="7" s="1"/>
  <c r="G68" i="1"/>
  <c r="F68" i="1"/>
  <c r="F68" i="7"/>
  <c r="N33" i="7" s="1"/>
  <c r="G70" i="1"/>
  <c r="F70" i="1"/>
  <c r="F70" i="7"/>
  <c r="N35" i="7" s="1"/>
  <c r="G28" i="1"/>
  <c r="F28" i="1"/>
  <c r="F28" i="7"/>
  <c r="G32" i="1"/>
  <c r="F32" i="1"/>
  <c r="F32" i="7"/>
  <c r="F49" i="1"/>
  <c r="G49" i="1"/>
  <c r="F49" i="7"/>
  <c r="N14" i="7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G4" i="1"/>
  <c r="F4" i="1"/>
  <c r="F4" i="7"/>
  <c r="G51" i="1"/>
  <c r="F51" i="1"/>
  <c r="F51" i="7"/>
  <c r="N16" i="7" s="1"/>
  <c r="G84" i="1"/>
  <c r="F84" i="1"/>
  <c r="F84" i="7"/>
  <c r="V14" i="7" s="1"/>
  <c r="G8" i="1"/>
  <c r="F8" i="1"/>
  <c r="F8" i="7"/>
  <c r="AC7" i="7" s="1"/>
  <c r="G55" i="1"/>
  <c r="F55" i="1"/>
  <c r="F55" i="7"/>
  <c r="N20" i="7" s="1"/>
  <c r="G88" i="1"/>
  <c r="F88" i="1"/>
  <c r="F88" i="7"/>
  <c r="V18" i="7" s="1"/>
  <c r="G12" i="1"/>
  <c r="F12" i="1"/>
  <c r="F12" i="7"/>
  <c r="G59" i="1"/>
  <c r="F59" i="1"/>
  <c r="F59" i="7"/>
  <c r="N24" i="7" s="1"/>
  <c r="G92" i="1"/>
  <c r="F92" i="1"/>
  <c r="F92" i="7"/>
  <c r="V22" i="7" s="1"/>
  <c r="G16" i="1"/>
  <c r="F16" i="1"/>
  <c r="F16" i="7"/>
  <c r="G63" i="1"/>
  <c r="F63" i="1"/>
  <c r="F63" i="7"/>
  <c r="N28" i="7" s="1"/>
  <c r="G19" i="1"/>
  <c r="F19" i="1"/>
  <c r="F19" i="7"/>
  <c r="AC18" i="7" s="1"/>
  <c r="F21" i="1"/>
  <c r="G21" i="1"/>
  <c r="F21" i="7"/>
  <c r="G23" i="1"/>
  <c r="F23" i="1"/>
  <c r="F23" i="7"/>
  <c r="F25" i="1"/>
  <c r="G25" i="1"/>
  <c r="F25" i="7"/>
  <c r="F29" i="1"/>
  <c r="G29" i="1"/>
  <c r="F29" i="7"/>
  <c r="F33" i="1"/>
  <c r="G33" i="1"/>
  <c r="F33" i="7"/>
  <c r="G35" i="1"/>
  <c r="F35" i="1"/>
  <c r="F35" i="7"/>
  <c r="G48" i="1"/>
  <c r="F48" i="1"/>
  <c r="F48" i="7"/>
  <c r="N13" i="7" s="1"/>
  <c r="G44" i="1"/>
  <c r="F44" i="1"/>
  <c r="F44" i="7"/>
  <c r="N9" i="7" s="1"/>
  <c r="G40" i="1"/>
  <c r="F40" i="1"/>
  <c r="F40" i="7"/>
  <c r="N5" i="7" s="1"/>
  <c r="F97" i="1"/>
  <c r="G97" i="1"/>
  <c r="F97" i="7"/>
  <c r="V27" i="7" s="1"/>
  <c r="G100" i="1"/>
  <c r="F100" i="1"/>
  <c r="F100" i="7"/>
  <c r="V30" i="7" s="1"/>
  <c r="E23" i="1"/>
  <c r="E23" i="7"/>
  <c r="H23" i="7" s="1"/>
  <c r="E15" i="1"/>
  <c r="E15" i="7"/>
  <c r="H15" i="7" s="1"/>
  <c r="E7" i="1"/>
  <c r="E7" i="7"/>
  <c r="H7" i="7" s="1"/>
  <c r="E31" i="1"/>
  <c r="E31" i="7"/>
  <c r="H31" i="7" s="1"/>
  <c r="E41" i="1"/>
  <c r="E41" i="7"/>
  <c r="E44" i="1"/>
  <c r="E44" i="7"/>
  <c r="E56" i="1"/>
  <c r="E56" i="7"/>
  <c r="E52" i="1"/>
  <c r="E52" i="7"/>
  <c r="E62" i="1"/>
  <c r="E62" i="7"/>
  <c r="E66" i="1"/>
  <c r="E66" i="7"/>
  <c r="E78" i="1"/>
  <c r="E78" i="7"/>
  <c r="F34" i="1"/>
  <c r="G34" i="1"/>
  <c r="F34" i="7"/>
  <c r="F18" i="1"/>
  <c r="G18" i="1"/>
  <c r="F18" i="7"/>
  <c r="F10" i="1"/>
  <c r="G10" i="1"/>
  <c r="F10" i="7"/>
  <c r="AC9" i="7" s="1"/>
  <c r="F57" i="1"/>
  <c r="G57" i="1"/>
  <c r="F57" i="7"/>
  <c r="N22" i="7" s="1"/>
  <c r="G78" i="1"/>
  <c r="F78" i="1"/>
  <c r="F78" i="7"/>
  <c r="V8" i="7" s="1"/>
  <c r="E102" i="1"/>
  <c r="E102" i="7"/>
  <c r="E26" i="1"/>
  <c r="E26" i="7"/>
  <c r="H26" i="7" s="1"/>
  <c r="E22" i="1"/>
  <c r="E22" i="7"/>
  <c r="H22" i="7" s="1"/>
  <c r="E18" i="1"/>
  <c r="E18" i="7"/>
  <c r="H18" i="7" s="1"/>
  <c r="E14" i="1"/>
  <c r="E14" i="7"/>
  <c r="H14" i="7" s="1"/>
  <c r="E10" i="1"/>
  <c r="E10" i="7"/>
  <c r="H10" i="7" s="1"/>
  <c r="E6" i="1"/>
  <c r="E6" i="7"/>
  <c r="H6" i="7" s="1"/>
  <c r="E34" i="1"/>
  <c r="E34" i="7"/>
  <c r="H34" i="7" s="1"/>
  <c r="E30" i="1"/>
  <c r="E30" i="7"/>
  <c r="H30" i="7" s="1"/>
  <c r="E36" i="1"/>
  <c r="E36" i="7"/>
  <c r="H36" i="7" s="1"/>
  <c r="E40" i="1"/>
  <c r="E40" i="7"/>
  <c r="E47" i="1"/>
  <c r="E47" i="7"/>
  <c r="E59" i="1"/>
  <c r="E59" i="7"/>
  <c r="E55" i="1"/>
  <c r="E55" i="7"/>
  <c r="E51" i="1"/>
  <c r="E51" i="7"/>
  <c r="E61" i="1"/>
  <c r="E61" i="7"/>
  <c r="E65" i="1"/>
  <c r="E65" i="7"/>
  <c r="E72" i="1"/>
  <c r="E72" i="7"/>
  <c r="E77" i="1"/>
  <c r="E77" i="7"/>
  <c r="E73" i="1"/>
  <c r="E73" i="7"/>
  <c r="E101" i="1"/>
  <c r="E101" i="7"/>
  <c r="E11" i="1"/>
  <c r="E11" i="7"/>
  <c r="H11" i="7" s="1"/>
  <c r="F81" i="1"/>
  <c r="G81" i="1"/>
  <c r="F81" i="7"/>
  <c r="V11" i="7" s="1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75" i="1"/>
  <c r="F75" i="1"/>
  <c r="F75" i="7"/>
  <c r="V5" i="7" s="1"/>
  <c r="G79" i="1"/>
  <c r="F79" i="1"/>
  <c r="F79" i="7"/>
  <c r="V9" i="7" s="1"/>
  <c r="E25" i="1"/>
  <c r="E25" i="7"/>
  <c r="H25" i="7" s="1"/>
  <c r="E21" i="1"/>
  <c r="E21" i="7"/>
  <c r="H21" i="7" s="1"/>
  <c r="E17" i="1"/>
  <c r="E17" i="7"/>
  <c r="H17" i="7" s="1"/>
  <c r="E13" i="1"/>
  <c r="E13" i="7"/>
  <c r="H13" i="7" s="1"/>
  <c r="E9" i="1"/>
  <c r="E9" i="7"/>
  <c r="H9" i="7" s="1"/>
  <c r="E5" i="1"/>
  <c r="E5" i="7"/>
  <c r="H5" i="7" s="1"/>
  <c r="E33" i="1"/>
  <c r="E33" i="7"/>
  <c r="H33" i="7" s="1"/>
  <c r="E29" i="1"/>
  <c r="E29" i="7"/>
  <c r="H29" i="7" s="1"/>
  <c r="E43" i="1"/>
  <c r="E43" i="7"/>
  <c r="E39" i="1"/>
  <c r="E39" i="7"/>
  <c r="E46" i="1"/>
  <c r="E46" i="7"/>
  <c r="E48" i="1"/>
  <c r="E48" i="7"/>
  <c r="E58" i="1"/>
  <c r="E58" i="7"/>
  <c r="E54" i="1"/>
  <c r="E54" i="7"/>
  <c r="E64" i="1"/>
  <c r="E64" i="7"/>
  <c r="E68" i="1"/>
  <c r="E68" i="7"/>
  <c r="E70" i="1"/>
  <c r="E70" i="7"/>
  <c r="E80" i="1"/>
  <c r="E80" i="7"/>
  <c r="E76" i="1"/>
  <c r="E76" i="7"/>
  <c r="E98" i="1"/>
  <c r="E98" i="7"/>
  <c r="E100" i="1"/>
  <c r="E100" i="7"/>
  <c r="E3" i="1"/>
  <c r="E3" i="7"/>
  <c r="H3" i="7" s="1"/>
  <c r="E19" i="1"/>
  <c r="E19" i="7"/>
  <c r="H19" i="7" s="1"/>
  <c r="E35" i="1"/>
  <c r="E35" i="7"/>
  <c r="H35" i="7" s="1"/>
  <c r="E27" i="1"/>
  <c r="E27" i="7"/>
  <c r="H27" i="7" s="1"/>
  <c r="E37" i="1"/>
  <c r="E37" i="7"/>
  <c r="H37" i="7" s="1"/>
  <c r="E60" i="1"/>
  <c r="E60" i="7"/>
  <c r="E71" i="1"/>
  <c r="E71" i="7"/>
  <c r="E74" i="1"/>
  <c r="E74" i="7"/>
  <c r="F22" i="1"/>
  <c r="G22" i="1"/>
  <c r="F22" i="7"/>
  <c r="F14" i="1"/>
  <c r="G14" i="1"/>
  <c r="F14" i="7"/>
  <c r="AC13" i="7" s="1"/>
  <c r="F6" i="1"/>
  <c r="G6" i="1"/>
  <c r="F6" i="7"/>
  <c r="F61" i="1"/>
  <c r="G61" i="1"/>
  <c r="F61" i="7"/>
  <c r="N26" i="7" s="1"/>
  <c r="F53" i="1"/>
  <c r="G53" i="1"/>
  <c r="F53" i="7"/>
  <c r="N18" i="7" s="1"/>
  <c r="G80" i="1"/>
  <c r="F80" i="1"/>
  <c r="F80" i="7"/>
  <c r="V10" i="7" s="1"/>
  <c r="E24" i="1"/>
  <c r="E24" i="7"/>
  <c r="H24" i="7" s="1"/>
  <c r="E20" i="1"/>
  <c r="E20" i="7"/>
  <c r="H20" i="7" s="1"/>
  <c r="E16" i="1"/>
  <c r="E16" i="7"/>
  <c r="H16" i="7" s="1"/>
  <c r="E12" i="1"/>
  <c r="E12" i="7"/>
  <c r="H12" i="7" s="1"/>
  <c r="E8" i="1"/>
  <c r="E8" i="7"/>
  <c r="H8" i="7" s="1"/>
  <c r="E4" i="1"/>
  <c r="E4" i="7"/>
  <c r="H4" i="7" s="1"/>
  <c r="E32" i="1"/>
  <c r="E32" i="7"/>
  <c r="H32" i="7" s="1"/>
  <c r="E28" i="1"/>
  <c r="E28" i="7"/>
  <c r="H28" i="7" s="1"/>
  <c r="E42" i="1"/>
  <c r="E42" i="7"/>
  <c r="E38" i="1"/>
  <c r="E38" i="7"/>
  <c r="E45" i="1"/>
  <c r="E45" i="7"/>
  <c r="E50" i="1"/>
  <c r="E50" i="7"/>
  <c r="E57" i="1"/>
  <c r="E57" i="7"/>
  <c r="E53" i="1"/>
  <c r="E53" i="7"/>
  <c r="E63" i="1"/>
  <c r="E63" i="7"/>
  <c r="E67" i="1"/>
  <c r="E67" i="7"/>
  <c r="E69" i="1"/>
  <c r="E69" i="7"/>
  <c r="E79" i="1"/>
  <c r="E79" i="7"/>
  <c r="E75" i="1"/>
  <c r="E75" i="7"/>
  <c r="G31" i="1"/>
  <c r="F31" i="1"/>
  <c r="F31" i="7"/>
  <c r="G27" i="1"/>
  <c r="F27" i="1"/>
  <c r="F27" i="7"/>
  <c r="AC26" i="7" s="1"/>
  <c r="G36" i="1"/>
  <c r="F36" i="1"/>
  <c r="F36" i="7"/>
  <c r="G72" i="1"/>
  <c r="F72" i="1"/>
  <c r="F72" i="7"/>
  <c r="N37" i="7" s="1"/>
  <c r="E81" i="1"/>
  <c r="E81" i="7"/>
  <c r="E82" i="1"/>
  <c r="E82" i="7"/>
  <c r="G96" i="1"/>
  <c r="F96" i="1"/>
  <c r="F96" i="7"/>
  <c r="V26" i="7" s="1"/>
  <c r="E103" i="1"/>
  <c r="E103" i="7"/>
  <c r="E99" i="1"/>
  <c r="E99" i="7"/>
  <c r="F101" i="1"/>
  <c r="G101" i="1"/>
  <c r="F101" i="7"/>
  <c r="V31" i="7" s="1"/>
  <c r="C75" i="1"/>
  <c r="C76" i="1" s="1"/>
  <c r="C77" i="1" s="1"/>
  <c r="C78" i="1" s="1"/>
  <c r="C79" i="1" s="1"/>
  <c r="C80" i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E41" i="2"/>
  <c r="F41" i="2" s="1"/>
  <c r="C83" i="2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S82" i="2" s="1"/>
  <c r="S83" i="2" s="1"/>
  <c r="S84" i="2" s="1"/>
  <c r="S85" i="2" s="1"/>
  <c r="S86" i="2" s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M82" i="2"/>
  <c r="E82" i="2"/>
  <c r="Q82" i="2"/>
  <c r="C42" i="2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I82" i="2"/>
  <c r="I41" i="2"/>
  <c r="J41" i="2" s="1"/>
  <c r="H103" i="7" l="1"/>
  <c r="U33" i="7"/>
  <c r="AC5" i="7"/>
  <c r="H78" i="7"/>
  <c r="U8" i="7"/>
  <c r="H56" i="7"/>
  <c r="M21" i="7"/>
  <c r="K7" i="7"/>
  <c r="J7" i="7"/>
  <c r="AC20" i="7"/>
  <c r="AC3" i="7"/>
  <c r="AC4" i="7"/>
  <c r="K11" i="7"/>
  <c r="J11" i="7"/>
  <c r="U3" i="7"/>
  <c r="H73" i="7"/>
  <c r="M37" i="7"/>
  <c r="H72" i="7"/>
  <c r="H61" i="7"/>
  <c r="M26" i="7"/>
  <c r="H55" i="7"/>
  <c r="M20" i="7"/>
  <c r="H47" i="7"/>
  <c r="M12" i="7"/>
  <c r="K36" i="7"/>
  <c r="J36" i="7"/>
  <c r="K34" i="7"/>
  <c r="J34" i="7"/>
  <c r="K10" i="7"/>
  <c r="J10" i="7"/>
  <c r="K18" i="7"/>
  <c r="J18" i="7"/>
  <c r="K26" i="7"/>
  <c r="J26" i="7"/>
  <c r="AC22" i="7"/>
  <c r="AC15" i="7"/>
  <c r="AC16" i="7"/>
  <c r="M14" i="7"/>
  <c r="H49" i="7"/>
  <c r="AC14" i="7"/>
  <c r="M27" i="7"/>
  <c r="H62" i="7"/>
  <c r="M6" i="7"/>
  <c r="H41" i="7"/>
  <c r="J23" i="7"/>
  <c r="K23" i="7"/>
  <c r="H82" i="7"/>
  <c r="U12" i="7"/>
  <c r="U5" i="7"/>
  <c r="H75" i="7"/>
  <c r="H69" i="7"/>
  <c r="M34" i="7"/>
  <c r="H63" i="7"/>
  <c r="M28" i="7"/>
  <c r="H57" i="7"/>
  <c r="M22" i="7"/>
  <c r="M10" i="7"/>
  <c r="H45" i="7"/>
  <c r="H42" i="7"/>
  <c r="M7" i="7"/>
  <c r="K32" i="7"/>
  <c r="J32" i="7"/>
  <c r="J8" i="7"/>
  <c r="K8" i="7"/>
  <c r="K16" i="7"/>
  <c r="J16" i="7"/>
  <c r="J24" i="7"/>
  <c r="K24" i="7"/>
  <c r="H74" i="7"/>
  <c r="U4" i="7"/>
  <c r="M25" i="7"/>
  <c r="H60" i="7"/>
  <c r="J27" i="7"/>
  <c r="K27" i="7"/>
  <c r="J19" i="7"/>
  <c r="K19" i="7"/>
  <c r="H100" i="7"/>
  <c r="U30" i="7"/>
  <c r="U6" i="7"/>
  <c r="H76" i="7"/>
  <c r="M35" i="7"/>
  <c r="H70" i="7"/>
  <c r="M29" i="7"/>
  <c r="H64" i="7"/>
  <c r="M23" i="7"/>
  <c r="H58" i="7"/>
  <c r="H46" i="7"/>
  <c r="M11" i="7"/>
  <c r="H43" i="7"/>
  <c r="M8" i="7"/>
  <c r="K33" i="7"/>
  <c r="J33" i="7"/>
  <c r="K9" i="7"/>
  <c r="J9" i="7"/>
  <c r="J17" i="7"/>
  <c r="K17" i="7"/>
  <c r="K25" i="7"/>
  <c r="J25" i="7"/>
  <c r="U29" i="7"/>
  <c r="H99" i="7"/>
  <c r="AC21" i="7"/>
  <c r="AC17" i="7"/>
  <c r="M31" i="7"/>
  <c r="H66" i="7"/>
  <c r="H52" i="7"/>
  <c r="M17" i="7"/>
  <c r="M9" i="7"/>
  <c r="H44" i="7"/>
  <c r="K31" i="7"/>
  <c r="J31" i="7"/>
  <c r="K15" i="7"/>
  <c r="J15" i="7"/>
  <c r="AC24" i="7"/>
  <c r="AC11" i="7"/>
  <c r="AC27" i="7"/>
  <c r="AC12" i="7"/>
  <c r="AC19" i="7"/>
  <c r="AC10" i="7"/>
  <c r="H81" i="7"/>
  <c r="U11" i="7"/>
  <c r="U9" i="7"/>
  <c r="H79" i="7"/>
  <c r="H67" i="7"/>
  <c r="M32" i="7"/>
  <c r="H53" i="7"/>
  <c r="M18" i="7"/>
  <c r="M15" i="7"/>
  <c r="H50" i="7"/>
  <c r="H38" i="7"/>
  <c r="M3" i="7"/>
  <c r="K28" i="7"/>
  <c r="J28" i="7"/>
  <c r="K4" i="7"/>
  <c r="J4" i="7"/>
  <c r="K12" i="7"/>
  <c r="J12" i="7"/>
  <c r="J20" i="7"/>
  <c r="K20" i="7"/>
  <c r="H71" i="7"/>
  <c r="M36" i="7"/>
  <c r="J37" i="7"/>
  <c r="K37" i="7"/>
  <c r="J35" i="7"/>
  <c r="K35" i="7"/>
  <c r="K3" i="7"/>
  <c r="J3" i="7"/>
  <c r="H98" i="7"/>
  <c r="U28" i="7"/>
  <c r="U10" i="7"/>
  <c r="H80" i="7"/>
  <c r="H68" i="7"/>
  <c r="M33" i="7"/>
  <c r="M19" i="7"/>
  <c r="H54" i="7"/>
  <c r="H48" i="7"/>
  <c r="M13" i="7"/>
  <c r="H39" i="7"/>
  <c r="M4" i="7"/>
  <c r="J29" i="7"/>
  <c r="K29" i="7"/>
  <c r="J5" i="7"/>
  <c r="K5" i="7"/>
  <c r="K13" i="7"/>
  <c r="J13" i="7"/>
  <c r="J21" i="7"/>
  <c r="K21" i="7"/>
  <c r="U31" i="7"/>
  <c r="H101" i="7"/>
  <c r="H77" i="7"/>
  <c r="U7" i="7"/>
  <c r="H65" i="7"/>
  <c r="M30" i="7"/>
  <c r="H51" i="7"/>
  <c r="M16" i="7"/>
  <c r="H59" i="7"/>
  <c r="M24" i="7"/>
  <c r="M5" i="7"/>
  <c r="H40" i="7"/>
  <c r="K30" i="7"/>
  <c r="J30" i="7"/>
  <c r="K6" i="7"/>
  <c r="J6" i="7"/>
  <c r="J14" i="7"/>
  <c r="K14" i="7"/>
  <c r="K22" i="7"/>
  <c r="J22" i="7"/>
  <c r="H102" i="7"/>
  <c r="U32" i="7"/>
  <c r="AC28" i="7"/>
  <c r="AC8" i="7"/>
  <c r="AC23" i="7"/>
  <c r="AC25" i="7"/>
  <c r="AC6" i="7"/>
  <c r="P5" i="7" l="1"/>
  <c r="K40" i="7"/>
  <c r="S5" i="7" s="1"/>
  <c r="J40" i="7"/>
  <c r="R5" i="7" s="1"/>
  <c r="P19" i="7"/>
  <c r="J54" i="7"/>
  <c r="R19" i="7" s="1"/>
  <c r="K54" i="7"/>
  <c r="S19" i="7" s="1"/>
  <c r="J51" i="7"/>
  <c r="R16" i="7" s="1"/>
  <c r="P16" i="7"/>
  <c r="K51" i="7"/>
  <c r="S16" i="7" s="1"/>
  <c r="J38" i="7"/>
  <c r="R3" i="7" s="1"/>
  <c r="K38" i="7"/>
  <c r="S3" i="7" s="1"/>
  <c r="P3" i="7"/>
  <c r="K63" i="7"/>
  <c r="S28" i="7" s="1"/>
  <c r="P28" i="7"/>
  <c r="J63" i="7"/>
  <c r="R28" i="7" s="1"/>
  <c r="J101" i="7"/>
  <c r="Z31" i="7" s="1"/>
  <c r="X31" i="7"/>
  <c r="K101" i="7"/>
  <c r="AA31" i="7" s="1"/>
  <c r="K50" i="7"/>
  <c r="S15" i="7" s="1"/>
  <c r="P15" i="7"/>
  <c r="J50" i="7"/>
  <c r="R15" i="7" s="1"/>
  <c r="J44" i="7"/>
  <c r="R9" i="7" s="1"/>
  <c r="K44" i="7"/>
  <c r="S9" i="7" s="1"/>
  <c r="P9" i="7"/>
  <c r="K66" i="7"/>
  <c r="S31" i="7" s="1"/>
  <c r="P31" i="7"/>
  <c r="J66" i="7"/>
  <c r="R31" i="7" s="1"/>
  <c r="K99" i="7"/>
  <c r="AA29" i="7" s="1"/>
  <c r="J99" i="7"/>
  <c r="Z29" i="7" s="1"/>
  <c r="X29" i="7"/>
  <c r="J64" i="7"/>
  <c r="R29" i="7" s="1"/>
  <c r="P29" i="7"/>
  <c r="K64" i="7"/>
  <c r="S29" i="7" s="1"/>
  <c r="J76" i="7"/>
  <c r="Z6" i="7" s="1"/>
  <c r="X6" i="7"/>
  <c r="K76" i="7"/>
  <c r="AA6" i="7" s="1"/>
  <c r="P25" i="7"/>
  <c r="K60" i="7"/>
  <c r="S25" i="7" s="1"/>
  <c r="J60" i="7"/>
  <c r="R25" i="7" s="1"/>
  <c r="K41" i="7"/>
  <c r="S6" i="7" s="1"/>
  <c r="P6" i="7"/>
  <c r="J41" i="7"/>
  <c r="R6" i="7" s="1"/>
  <c r="X3" i="7"/>
  <c r="J73" i="7"/>
  <c r="Z3" i="7" s="1"/>
  <c r="K73" i="7"/>
  <c r="AA3" i="7" s="1"/>
  <c r="J78" i="7"/>
  <c r="Z8" i="7" s="1"/>
  <c r="K78" i="7"/>
  <c r="AA8" i="7" s="1"/>
  <c r="X8" i="7"/>
  <c r="X32" i="7"/>
  <c r="K102" i="7"/>
  <c r="AA32" i="7" s="1"/>
  <c r="J102" i="7"/>
  <c r="Z32" i="7" s="1"/>
  <c r="K59" i="7"/>
  <c r="S24" i="7" s="1"/>
  <c r="J59" i="7"/>
  <c r="R24" i="7" s="1"/>
  <c r="P24" i="7"/>
  <c r="K65" i="7"/>
  <c r="S30" i="7" s="1"/>
  <c r="P30" i="7"/>
  <c r="J65" i="7"/>
  <c r="R30" i="7" s="1"/>
  <c r="P13" i="7"/>
  <c r="J48" i="7"/>
  <c r="R13" i="7" s="1"/>
  <c r="K48" i="7"/>
  <c r="S13" i="7" s="1"/>
  <c r="P33" i="7"/>
  <c r="J68" i="7"/>
  <c r="R33" i="7" s="1"/>
  <c r="K68" i="7"/>
  <c r="S33" i="7" s="1"/>
  <c r="X28" i="7"/>
  <c r="K98" i="7"/>
  <c r="AA28" i="7" s="1"/>
  <c r="J98" i="7"/>
  <c r="Z28" i="7" s="1"/>
  <c r="P36" i="7"/>
  <c r="K71" i="7"/>
  <c r="S36" i="7" s="1"/>
  <c r="J71" i="7"/>
  <c r="R36" i="7" s="1"/>
  <c r="P32" i="7"/>
  <c r="K67" i="7"/>
  <c r="S32" i="7" s="1"/>
  <c r="J67" i="7"/>
  <c r="R32" i="7" s="1"/>
  <c r="J81" i="7"/>
  <c r="Z11" i="7" s="1"/>
  <c r="K81" i="7"/>
  <c r="AA11" i="7" s="1"/>
  <c r="X11" i="7"/>
  <c r="P11" i="7"/>
  <c r="J46" i="7"/>
  <c r="R11" i="7" s="1"/>
  <c r="K46" i="7"/>
  <c r="S11" i="7" s="1"/>
  <c r="J42" i="7"/>
  <c r="R7" i="7" s="1"/>
  <c r="P7" i="7"/>
  <c r="K42" i="7"/>
  <c r="S7" i="7" s="1"/>
  <c r="P22" i="7"/>
  <c r="J57" i="7"/>
  <c r="R22" i="7" s="1"/>
  <c r="K57" i="7"/>
  <c r="S22" i="7" s="1"/>
  <c r="P34" i="7"/>
  <c r="K69" i="7"/>
  <c r="S34" i="7" s="1"/>
  <c r="J69" i="7"/>
  <c r="R34" i="7" s="1"/>
  <c r="J82" i="7"/>
  <c r="Z12" i="7" s="1"/>
  <c r="X12" i="7"/>
  <c r="K82" i="7"/>
  <c r="AA12" i="7" s="1"/>
  <c r="J49" i="7"/>
  <c r="R14" i="7" s="1"/>
  <c r="P14" i="7"/>
  <c r="K49" i="7"/>
  <c r="S14" i="7" s="1"/>
  <c r="K47" i="7"/>
  <c r="S12" i="7" s="1"/>
  <c r="J47" i="7"/>
  <c r="R12" i="7" s="1"/>
  <c r="P12" i="7"/>
  <c r="K61" i="7"/>
  <c r="S26" i="7" s="1"/>
  <c r="P26" i="7"/>
  <c r="J61" i="7"/>
  <c r="R26" i="7" s="1"/>
  <c r="J80" i="7"/>
  <c r="Z10" i="7" s="1"/>
  <c r="X10" i="7"/>
  <c r="K80" i="7"/>
  <c r="AA10" i="7" s="1"/>
  <c r="K79" i="7"/>
  <c r="AA9" i="7" s="1"/>
  <c r="J79" i="7"/>
  <c r="Z9" i="7" s="1"/>
  <c r="X9" i="7"/>
  <c r="K58" i="7"/>
  <c r="S23" i="7" s="1"/>
  <c r="P23" i="7"/>
  <c r="J58" i="7"/>
  <c r="R23" i="7" s="1"/>
  <c r="P35" i="7"/>
  <c r="K70" i="7"/>
  <c r="S35" i="7" s="1"/>
  <c r="J70" i="7"/>
  <c r="R35" i="7" s="1"/>
  <c r="P10" i="7"/>
  <c r="J45" i="7"/>
  <c r="R10" i="7" s="1"/>
  <c r="K45" i="7"/>
  <c r="S10" i="7" s="1"/>
  <c r="K75" i="7"/>
  <c r="AA5" i="7" s="1"/>
  <c r="J75" i="7"/>
  <c r="Z5" i="7" s="1"/>
  <c r="X5" i="7"/>
  <c r="P27" i="7"/>
  <c r="K62" i="7"/>
  <c r="S27" i="7" s="1"/>
  <c r="J62" i="7"/>
  <c r="R27" i="7" s="1"/>
  <c r="P37" i="7"/>
  <c r="K72" i="7"/>
  <c r="S37" i="7" s="1"/>
  <c r="J72" i="7"/>
  <c r="R37" i="7" s="1"/>
  <c r="P21" i="7"/>
  <c r="K56" i="7"/>
  <c r="S21" i="7" s="1"/>
  <c r="J56" i="7"/>
  <c r="R21" i="7" s="1"/>
  <c r="J77" i="7"/>
  <c r="Z7" i="7" s="1"/>
  <c r="K77" i="7"/>
  <c r="AA7" i="7" s="1"/>
  <c r="X7" i="7"/>
  <c r="J39" i="7"/>
  <c r="R4" i="7" s="1"/>
  <c r="K39" i="7"/>
  <c r="S4" i="7" s="1"/>
  <c r="P4" i="7"/>
  <c r="P18" i="7"/>
  <c r="K53" i="7"/>
  <c r="S18" i="7" s="1"/>
  <c r="J53" i="7"/>
  <c r="R18" i="7" s="1"/>
  <c r="J52" i="7"/>
  <c r="R17" i="7" s="1"/>
  <c r="K52" i="7"/>
  <c r="S17" i="7" s="1"/>
  <c r="P17" i="7"/>
  <c r="K43" i="7"/>
  <c r="S8" i="7" s="1"/>
  <c r="J43" i="7"/>
  <c r="R8" i="7" s="1"/>
  <c r="P8" i="7"/>
  <c r="X30" i="7"/>
  <c r="K100" i="7"/>
  <c r="AA30" i="7" s="1"/>
  <c r="J100" i="7"/>
  <c r="Z30" i="7" s="1"/>
  <c r="K74" i="7"/>
  <c r="AA4" i="7" s="1"/>
  <c r="J74" i="7"/>
  <c r="Z4" i="7" s="1"/>
  <c r="X4" i="7"/>
  <c r="K55" i="7"/>
  <c r="S20" i="7" s="1"/>
  <c r="J55" i="7"/>
  <c r="R20" i="7" s="1"/>
  <c r="P20" i="7"/>
  <c r="X33" i="7"/>
  <c r="K103" i="7"/>
  <c r="AA33" i="7" s="1"/>
  <c r="J103" i="7"/>
  <c r="Z33" i="7" s="1"/>
</calcChain>
</file>

<file path=xl/sharedStrings.xml><?xml version="1.0" encoding="utf-8"?>
<sst xmlns="http://schemas.openxmlformats.org/spreadsheetml/2006/main" count="150" uniqueCount="86">
  <si>
    <t>m/s^2</t>
  </si>
  <si>
    <t>in/s^2</t>
  </si>
  <si>
    <t>g=</t>
  </si>
  <si>
    <t>Parabola 1:</t>
  </si>
  <si>
    <t>Upward Parabola 1 (cont)</t>
  </si>
  <si>
    <t>Parabola 2:</t>
  </si>
  <si>
    <t>Parabola 3:</t>
  </si>
  <si>
    <t>Parabola 4:</t>
  </si>
  <si>
    <t>Parabola 5:</t>
  </si>
  <si>
    <t>x [in]</t>
  </si>
  <si>
    <t>h=f1(x)  [in]</t>
  </si>
  <si>
    <t>vf [in/s]</t>
  </si>
  <si>
    <t>h=P1(x)  [in]</t>
  </si>
  <si>
    <t>h=P2(x)  [in]</t>
  </si>
  <si>
    <t>h=P3(x)  [in]</t>
  </si>
  <si>
    <t>h=P4(x)  [in]</t>
  </si>
  <si>
    <t>h=P5(x)  [in]</t>
  </si>
  <si>
    <t>Parabolic Roller Coaster</t>
  </si>
  <si>
    <t>Parabola 1</t>
  </si>
  <si>
    <t>Parabola 2</t>
  </si>
  <si>
    <t>Parabola 3</t>
  </si>
  <si>
    <t>Parabola 4</t>
  </si>
  <si>
    <t>Parabola 5</t>
  </si>
  <si>
    <t>Vertex:</t>
  </si>
  <si>
    <t>(56, 0)</t>
  </si>
  <si>
    <t>(84, 0)</t>
  </si>
  <si>
    <t>Domain</t>
  </si>
  <si>
    <t>Domain:</t>
  </si>
  <si>
    <t>f1(x)=</t>
  </si>
  <si>
    <t>(x-20)^2/16</t>
  </si>
  <si>
    <t>f2(x)=</t>
  </si>
  <si>
    <t>f3(x)=</t>
  </si>
  <si>
    <t>(x - 56)^2/16</t>
  </si>
  <si>
    <t>f4(x)=</t>
  </si>
  <si>
    <t>f5(x)=</t>
  </si>
  <si>
    <t>(x - 84)^2/16</t>
  </si>
  <si>
    <t>x</t>
  </si>
  <si>
    <t>Parabola 6</t>
  </si>
  <si>
    <t>P1(x)</t>
  </si>
  <si>
    <t>P2(x)</t>
  </si>
  <si>
    <t>P3(x)</t>
  </si>
  <si>
    <t>P4(x)</t>
  </si>
  <si>
    <t>P5(x)</t>
  </si>
  <si>
    <t>P6(x)</t>
  </si>
  <si>
    <t>[0, 284/9]</t>
  </si>
  <si>
    <t>(20,0)</t>
  </si>
  <si>
    <t>(38, 13)</t>
  </si>
  <si>
    <t>-13(x - 38)^2/116 + 13</t>
  </si>
  <si>
    <t>[284/9, 400/9]</t>
  </si>
  <si>
    <t>[400/9, 456/7]</t>
  </si>
  <si>
    <t>[456/7, 524/7]</t>
  </si>
  <si>
    <t>(70, 8)</t>
  </si>
  <si>
    <t>-2(x - 70)^2/17 + 8</t>
  </si>
  <si>
    <t>f6(x)=</t>
  </si>
  <si>
    <t>Roller Coaster Path and Velocities</t>
  </si>
  <si>
    <t>f(x)</t>
  </si>
  <si>
    <t>v(x)</t>
  </si>
  <si>
    <t xml:space="preserve">[90,96] </t>
  </si>
  <si>
    <t>-(x-96)^2/16+4.5</t>
  </si>
  <si>
    <t>(96,4.5)</t>
  </si>
  <si>
    <t>[524/7, 90]</t>
  </si>
  <si>
    <t>meters</t>
  </si>
  <si>
    <t>inches</t>
  </si>
  <si>
    <t>Function Units Change</t>
  </si>
  <si>
    <t>Roller Coaster Path</t>
  </si>
  <si>
    <t>x [m]</t>
  </si>
  <si>
    <t>f(x) [m]</t>
  </si>
  <si>
    <t>Factor</t>
  </si>
  <si>
    <t>Friction</t>
  </si>
  <si>
    <t xml:space="preserve">Coefficient </t>
  </si>
  <si>
    <t>Force [N]</t>
  </si>
  <si>
    <t>f'(x)</t>
  </si>
  <si>
    <t>Tangent</t>
  </si>
  <si>
    <t>m=</t>
  </si>
  <si>
    <t>x(cm)</t>
  </si>
  <si>
    <t>f_scaled1</t>
  </si>
  <si>
    <t>f_scaled2</t>
  </si>
  <si>
    <t>The slope of the tangent</t>
  </si>
  <si>
    <t>line f'(x) is calculated</t>
  </si>
  <si>
    <t>using the derivative of the</t>
  </si>
  <si>
    <t xml:space="preserve">parabolic functions. These </t>
  </si>
  <si>
    <t xml:space="preserve">derivatives have been </t>
  </si>
  <si>
    <t>converted from inches to</t>
  </si>
  <si>
    <t>meters…</t>
  </si>
  <si>
    <t>NOTE:</t>
  </si>
  <si>
    <t>These numbers are used in friction coeficient-force graphs to display coaster's path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</si>
</sst>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Fill="1"/>
    <xf numFmtId="0" fontId="1" fillId="0" borderId="0" xfId="0" applyFont="1"/>
    <xf numFmtId="0" fontId="0" fillId="0" borderId="0" xfId="0" quotePrefix="1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Roller Coaster Path</a:t>
            </a:r>
          </a:p>
        </c:rich>
      </c:tx>
      <c:layout>
        <c:manualLayout>
          <c:xMode val="edge"/>
          <c:yMode val="edge"/>
          <c:x val="0.39868200653910041"/>
          <c:y val="0.5856774744276962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Path_and_Velocities!$B$2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Path_and_Velocities!$A$3:$A$102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31.555555555555557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44.444444444444443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54</c:v>
                </c:pt>
                <c:pt idx="57">
                  <c:v>55</c:v>
                </c:pt>
                <c:pt idx="58">
                  <c:v>56</c:v>
                </c:pt>
                <c:pt idx="59">
                  <c:v>57</c:v>
                </c:pt>
                <c:pt idx="60">
                  <c:v>58</c:v>
                </c:pt>
                <c:pt idx="61">
                  <c:v>59</c:v>
                </c:pt>
                <c:pt idx="62">
                  <c:v>60</c:v>
                </c:pt>
                <c:pt idx="63">
                  <c:v>61</c:v>
                </c:pt>
                <c:pt idx="64">
                  <c:v>62</c:v>
                </c:pt>
                <c:pt idx="65">
                  <c:v>63</c:v>
                </c:pt>
                <c:pt idx="66">
                  <c:v>64</c:v>
                </c:pt>
                <c:pt idx="67">
                  <c:v>65</c:v>
                </c:pt>
                <c:pt idx="68">
                  <c:v>65.142857142857139</c:v>
                </c:pt>
                <c:pt idx="69">
                  <c:v>66</c:v>
                </c:pt>
                <c:pt idx="70">
                  <c:v>67</c:v>
                </c:pt>
                <c:pt idx="71">
                  <c:v>68</c:v>
                </c:pt>
                <c:pt idx="72">
                  <c:v>69</c:v>
                </c:pt>
                <c:pt idx="73">
                  <c:v>70</c:v>
                </c:pt>
                <c:pt idx="74">
                  <c:v>71</c:v>
                </c:pt>
                <c:pt idx="75">
                  <c:v>72</c:v>
                </c:pt>
                <c:pt idx="76">
                  <c:v>73</c:v>
                </c:pt>
                <c:pt idx="77">
                  <c:v>74</c:v>
                </c:pt>
                <c:pt idx="78">
                  <c:v>74.857142857142861</c:v>
                </c:pt>
                <c:pt idx="79">
                  <c:v>75</c:v>
                </c:pt>
                <c:pt idx="80">
                  <c:v>76</c:v>
                </c:pt>
                <c:pt idx="81">
                  <c:v>77</c:v>
                </c:pt>
                <c:pt idx="82">
                  <c:v>78</c:v>
                </c:pt>
                <c:pt idx="83">
                  <c:v>79</c:v>
                </c:pt>
                <c:pt idx="84">
                  <c:v>80</c:v>
                </c:pt>
                <c:pt idx="85">
                  <c:v>81</c:v>
                </c:pt>
                <c:pt idx="86">
                  <c:v>82</c:v>
                </c:pt>
                <c:pt idx="87">
                  <c:v>83</c:v>
                </c:pt>
                <c:pt idx="88">
                  <c:v>84</c:v>
                </c:pt>
                <c:pt idx="89">
                  <c:v>85</c:v>
                </c:pt>
                <c:pt idx="90">
                  <c:v>86</c:v>
                </c:pt>
                <c:pt idx="91">
                  <c:v>87</c:v>
                </c:pt>
                <c:pt idx="92">
                  <c:v>88</c:v>
                </c:pt>
                <c:pt idx="93">
                  <c:v>89</c:v>
                </c:pt>
                <c:pt idx="94">
                  <c:v>90</c:v>
                </c:pt>
                <c:pt idx="95">
                  <c:v>91</c:v>
                </c:pt>
                <c:pt idx="96">
                  <c:v>92</c:v>
                </c:pt>
                <c:pt idx="97">
                  <c:v>93</c:v>
                </c:pt>
                <c:pt idx="98">
                  <c:v>94</c:v>
                </c:pt>
                <c:pt idx="99">
                  <c:v>95</c:v>
                </c:pt>
              </c:numCache>
            </c:numRef>
          </c:xVal>
          <c:yVal>
            <c:numRef>
              <c:f>Path_and_Velocities!$B$3:$B$102</c:f>
              <c:numCache>
                <c:formatCode>General</c:formatCode>
                <c:ptCount val="100"/>
                <c:pt idx="0">
                  <c:v>25</c:v>
                </c:pt>
                <c:pt idx="1">
                  <c:v>22.5625</c:v>
                </c:pt>
                <c:pt idx="2">
                  <c:v>20.25</c:v>
                </c:pt>
                <c:pt idx="3">
                  <c:v>18.0625</c:v>
                </c:pt>
                <c:pt idx="4">
                  <c:v>16</c:v>
                </c:pt>
                <c:pt idx="5">
                  <c:v>14.0625</c:v>
                </c:pt>
                <c:pt idx="6">
                  <c:v>12.25</c:v>
                </c:pt>
                <c:pt idx="7">
                  <c:v>10.5625</c:v>
                </c:pt>
                <c:pt idx="8">
                  <c:v>9</c:v>
                </c:pt>
                <c:pt idx="9">
                  <c:v>7.5625</c:v>
                </c:pt>
                <c:pt idx="10">
                  <c:v>6.25</c:v>
                </c:pt>
                <c:pt idx="11">
                  <c:v>5.0625</c:v>
                </c:pt>
                <c:pt idx="12">
                  <c:v>4</c:v>
                </c:pt>
                <c:pt idx="13">
                  <c:v>3.0625</c:v>
                </c:pt>
                <c:pt idx="14">
                  <c:v>2.25</c:v>
                </c:pt>
                <c:pt idx="15">
                  <c:v>1.5625</c:v>
                </c:pt>
                <c:pt idx="16">
                  <c:v>1</c:v>
                </c:pt>
                <c:pt idx="17">
                  <c:v>0.5625</c:v>
                </c:pt>
                <c:pt idx="18">
                  <c:v>0.25</c:v>
                </c:pt>
                <c:pt idx="19">
                  <c:v>6.25E-2</c:v>
                </c:pt>
                <c:pt idx="20">
                  <c:v>0</c:v>
                </c:pt>
                <c:pt idx="21">
                  <c:v>6.25E-2</c:v>
                </c:pt>
                <c:pt idx="22">
                  <c:v>0.25</c:v>
                </c:pt>
                <c:pt idx="23">
                  <c:v>0.5625</c:v>
                </c:pt>
                <c:pt idx="24">
                  <c:v>1</c:v>
                </c:pt>
                <c:pt idx="25">
                  <c:v>1.5625</c:v>
                </c:pt>
                <c:pt idx="26">
                  <c:v>2.25</c:v>
                </c:pt>
                <c:pt idx="27">
                  <c:v>3.0625</c:v>
                </c:pt>
                <c:pt idx="28">
                  <c:v>4</c:v>
                </c:pt>
                <c:pt idx="29">
                  <c:v>5.0625</c:v>
                </c:pt>
                <c:pt idx="30">
                  <c:v>6.25</c:v>
                </c:pt>
                <c:pt idx="31">
                  <c:v>7.5625</c:v>
                </c:pt>
                <c:pt idx="32">
                  <c:v>8.3456790123456805</c:v>
                </c:pt>
                <c:pt idx="33">
                  <c:v>8.9655172413793096</c:v>
                </c:pt>
                <c:pt idx="34">
                  <c:v>10.198275862068964</c:v>
                </c:pt>
                <c:pt idx="35">
                  <c:v>11.206896551724139</c:v>
                </c:pt>
                <c:pt idx="36">
                  <c:v>11.991379310344827</c:v>
                </c:pt>
                <c:pt idx="37">
                  <c:v>12.551724137931034</c:v>
                </c:pt>
                <c:pt idx="38">
                  <c:v>12.887931034482758</c:v>
                </c:pt>
                <c:pt idx="39">
                  <c:v>13</c:v>
                </c:pt>
                <c:pt idx="40">
                  <c:v>12.887931034482758</c:v>
                </c:pt>
                <c:pt idx="41">
                  <c:v>12.551724137931034</c:v>
                </c:pt>
                <c:pt idx="42">
                  <c:v>11.991379310344827</c:v>
                </c:pt>
                <c:pt idx="43">
                  <c:v>11.206896551724139</c:v>
                </c:pt>
                <c:pt idx="44">
                  <c:v>10.198275862068964</c:v>
                </c:pt>
                <c:pt idx="45">
                  <c:v>8.9655172413793096</c:v>
                </c:pt>
                <c:pt idx="46">
                  <c:v>8.3456790123456805</c:v>
                </c:pt>
                <c:pt idx="47">
                  <c:v>7.5625</c:v>
                </c:pt>
                <c:pt idx="48">
                  <c:v>6.25</c:v>
                </c:pt>
                <c:pt idx="49">
                  <c:v>5.0625</c:v>
                </c:pt>
                <c:pt idx="50">
                  <c:v>4</c:v>
                </c:pt>
                <c:pt idx="51">
                  <c:v>3.0625</c:v>
                </c:pt>
                <c:pt idx="52">
                  <c:v>2.25</c:v>
                </c:pt>
                <c:pt idx="53">
                  <c:v>1.5625</c:v>
                </c:pt>
                <c:pt idx="54">
                  <c:v>1</c:v>
                </c:pt>
                <c:pt idx="55">
                  <c:v>0.5625</c:v>
                </c:pt>
                <c:pt idx="56">
                  <c:v>0.25</c:v>
                </c:pt>
                <c:pt idx="57">
                  <c:v>6.25E-2</c:v>
                </c:pt>
                <c:pt idx="58">
                  <c:v>0</c:v>
                </c:pt>
                <c:pt idx="59">
                  <c:v>6.25E-2</c:v>
                </c:pt>
                <c:pt idx="60">
                  <c:v>0.25</c:v>
                </c:pt>
                <c:pt idx="61">
                  <c:v>0.5625</c:v>
                </c:pt>
                <c:pt idx="62">
                  <c:v>1</c:v>
                </c:pt>
                <c:pt idx="63">
                  <c:v>1.5625</c:v>
                </c:pt>
                <c:pt idx="64">
                  <c:v>2.25</c:v>
                </c:pt>
                <c:pt idx="65">
                  <c:v>3.0625</c:v>
                </c:pt>
                <c:pt idx="66">
                  <c:v>4</c:v>
                </c:pt>
                <c:pt idx="67">
                  <c:v>5.0625</c:v>
                </c:pt>
                <c:pt idx="68">
                  <c:v>5.2244897959183625</c:v>
                </c:pt>
                <c:pt idx="69">
                  <c:v>6.117647058823529</c:v>
                </c:pt>
                <c:pt idx="70">
                  <c:v>6.9411764705882355</c:v>
                </c:pt>
                <c:pt idx="71">
                  <c:v>7.5294117647058822</c:v>
                </c:pt>
                <c:pt idx="72">
                  <c:v>7.882352941176471</c:v>
                </c:pt>
                <c:pt idx="73">
                  <c:v>8</c:v>
                </c:pt>
                <c:pt idx="74">
                  <c:v>7.882352941176471</c:v>
                </c:pt>
                <c:pt idx="75">
                  <c:v>7.5294117647058822</c:v>
                </c:pt>
                <c:pt idx="76">
                  <c:v>6.9411764705882355</c:v>
                </c:pt>
                <c:pt idx="77">
                  <c:v>6.117647058823529</c:v>
                </c:pt>
                <c:pt idx="78">
                  <c:v>5.2244897959183625</c:v>
                </c:pt>
                <c:pt idx="79">
                  <c:v>5.0625</c:v>
                </c:pt>
                <c:pt idx="80">
                  <c:v>4</c:v>
                </c:pt>
                <c:pt idx="81">
                  <c:v>3.0625</c:v>
                </c:pt>
                <c:pt idx="82">
                  <c:v>2.25</c:v>
                </c:pt>
                <c:pt idx="83">
                  <c:v>1.5625</c:v>
                </c:pt>
                <c:pt idx="84">
                  <c:v>1</c:v>
                </c:pt>
                <c:pt idx="85">
                  <c:v>0.5625</c:v>
                </c:pt>
                <c:pt idx="86">
                  <c:v>0.25</c:v>
                </c:pt>
                <c:pt idx="87">
                  <c:v>6.25E-2</c:v>
                </c:pt>
                <c:pt idx="88">
                  <c:v>0</c:v>
                </c:pt>
                <c:pt idx="89">
                  <c:v>6.25E-2</c:v>
                </c:pt>
                <c:pt idx="90">
                  <c:v>0.25</c:v>
                </c:pt>
                <c:pt idx="91">
                  <c:v>0.5625</c:v>
                </c:pt>
                <c:pt idx="92">
                  <c:v>1</c:v>
                </c:pt>
                <c:pt idx="93">
                  <c:v>1.5625</c:v>
                </c:pt>
                <c:pt idx="94">
                  <c:v>2.25</c:v>
                </c:pt>
                <c:pt idx="95">
                  <c:v>2.9375</c:v>
                </c:pt>
                <c:pt idx="96">
                  <c:v>3.5</c:v>
                </c:pt>
                <c:pt idx="97">
                  <c:v>3.9375</c:v>
                </c:pt>
                <c:pt idx="98">
                  <c:v>4.25</c:v>
                </c:pt>
                <c:pt idx="99">
                  <c:v>4.4375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68-4CC6-A6FA-048534ED8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417616"/>
        <c:axId val="600418176"/>
      </c:scatterChart>
      <c:valAx>
        <c:axId val="60041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Horizontal Displacement [in]  -  </a:t>
                </a:r>
                <a:r>
                  <a:rPr lang="en-US" sz="1200" i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418176"/>
        <c:crosses val="autoZero"/>
        <c:crossBetween val="midCat"/>
      </c:valAx>
      <c:valAx>
        <c:axId val="60041817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Height </a:t>
                </a:r>
                <a:r>
                  <a:rPr lang="en-US" sz="1200" baseline="0">
                    <a:solidFill>
                      <a:sysClr val="windowText" lastClr="000000"/>
                    </a:solidFill>
                  </a:rPr>
                  <a:t> [in]  -   </a:t>
                </a:r>
                <a:r>
                  <a:rPr lang="en-US" sz="1200" i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 </a:t>
                </a:r>
                <a:r>
                  <a:rPr lang="en-US" sz="1200" i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</a:t>
                </a:r>
                <a:r>
                  <a:rPr lang="en-US" sz="1200" i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  <a:r>
                  <a:rPr lang="en-US" sz="1200" i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0254110468028052E-2"/>
              <c:y val="0.62234775407080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417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Roller Coaster Velocities </a:t>
            </a:r>
          </a:p>
        </c:rich>
      </c:tx>
      <c:layout>
        <c:manualLayout>
          <c:xMode val="edge"/>
          <c:yMode val="edge"/>
          <c:x val="0.39874914770652109"/>
          <c:y val="0.31429539579137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52291750628664E-2"/>
          <c:y val="0.4497749231235873"/>
          <c:w val="0.88814556838498715"/>
          <c:h val="0.448354311741943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Path_and_Velocities!$C$2</c:f>
              <c:strCache>
                <c:ptCount val="1"/>
                <c:pt idx="0">
                  <c:v>v(x)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Path_and_Velocities!$A$3:$A$103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31.555555555555557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44.444444444444443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54</c:v>
                </c:pt>
                <c:pt idx="57">
                  <c:v>55</c:v>
                </c:pt>
                <c:pt idx="58">
                  <c:v>56</c:v>
                </c:pt>
                <c:pt idx="59">
                  <c:v>57</c:v>
                </c:pt>
                <c:pt idx="60">
                  <c:v>58</c:v>
                </c:pt>
                <c:pt idx="61">
                  <c:v>59</c:v>
                </c:pt>
                <c:pt idx="62">
                  <c:v>60</c:v>
                </c:pt>
                <c:pt idx="63">
                  <c:v>61</c:v>
                </c:pt>
                <c:pt idx="64">
                  <c:v>62</c:v>
                </c:pt>
                <c:pt idx="65">
                  <c:v>63</c:v>
                </c:pt>
                <c:pt idx="66">
                  <c:v>64</c:v>
                </c:pt>
                <c:pt idx="67">
                  <c:v>65</c:v>
                </c:pt>
                <c:pt idx="68">
                  <c:v>65.142857142857139</c:v>
                </c:pt>
                <c:pt idx="69">
                  <c:v>66</c:v>
                </c:pt>
                <c:pt idx="70">
                  <c:v>67</c:v>
                </c:pt>
                <c:pt idx="71">
                  <c:v>68</c:v>
                </c:pt>
                <c:pt idx="72">
                  <c:v>69</c:v>
                </c:pt>
                <c:pt idx="73">
                  <c:v>70</c:v>
                </c:pt>
                <c:pt idx="74">
                  <c:v>71</c:v>
                </c:pt>
                <c:pt idx="75">
                  <c:v>72</c:v>
                </c:pt>
                <c:pt idx="76">
                  <c:v>73</c:v>
                </c:pt>
                <c:pt idx="77">
                  <c:v>74</c:v>
                </c:pt>
                <c:pt idx="78">
                  <c:v>74.857142857142861</c:v>
                </c:pt>
                <c:pt idx="79">
                  <c:v>75</c:v>
                </c:pt>
                <c:pt idx="80">
                  <c:v>76</c:v>
                </c:pt>
                <c:pt idx="81">
                  <c:v>77</c:v>
                </c:pt>
                <c:pt idx="82">
                  <c:v>78</c:v>
                </c:pt>
                <c:pt idx="83">
                  <c:v>79</c:v>
                </c:pt>
                <c:pt idx="84">
                  <c:v>80</c:v>
                </c:pt>
                <c:pt idx="85">
                  <c:v>81</c:v>
                </c:pt>
                <c:pt idx="86">
                  <c:v>82</c:v>
                </c:pt>
                <c:pt idx="87">
                  <c:v>83</c:v>
                </c:pt>
                <c:pt idx="88">
                  <c:v>84</c:v>
                </c:pt>
                <c:pt idx="89">
                  <c:v>85</c:v>
                </c:pt>
                <c:pt idx="90">
                  <c:v>86</c:v>
                </c:pt>
                <c:pt idx="91">
                  <c:v>87</c:v>
                </c:pt>
                <c:pt idx="92">
                  <c:v>88</c:v>
                </c:pt>
                <c:pt idx="93">
                  <c:v>89</c:v>
                </c:pt>
                <c:pt idx="94">
                  <c:v>90</c:v>
                </c:pt>
                <c:pt idx="95">
                  <c:v>91</c:v>
                </c:pt>
                <c:pt idx="96">
                  <c:v>92</c:v>
                </c:pt>
                <c:pt idx="97">
                  <c:v>93</c:v>
                </c:pt>
                <c:pt idx="98">
                  <c:v>94</c:v>
                </c:pt>
                <c:pt idx="99">
                  <c:v>95</c:v>
                </c:pt>
                <c:pt idx="100">
                  <c:v>96</c:v>
                </c:pt>
              </c:numCache>
            </c:numRef>
          </c:xVal>
          <c:yVal>
            <c:numRef>
              <c:f>Path_and_Velocities!$C$3:$C$103</c:f>
              <c:numCache>
                <c:formatCode>General</c:formatCode>
                <c:ptCount val="101"/>
                <c:pt idx="0">
                  <c:v>0</c:v>
                </c:pt>
                <c:pt idx="1">
                  <c:v>36.672536800133457</c:v>
                </c:pt>
                <c:pt idx="2">
                  <c:v>51.193573466654136</c:v>
                </c:pt>
                <c:pt idx="3">
                  <c:v>61.868578671129292</c:v>
                </c:pt>
                <c:pt idx="4">
                  <c:v>70.46766735785387</c:v>
                </c:pt>
                <c:pt idx="5">
                  <c:v>77.683301374877217</c:v>
                </c:pt>
                <c:pt idx="6">
                  <c:v>83.873300493746441</c:v>
                </c:pt>
                <c:pt idx="7">
                  <c:v>89.251318267575201</c:v>
                </c:pt>
                <c:pt idx="8">
                  <c:v>93.956889810471836</c:v>
                </c:pt>
                <c:pt idx="9">
                  <c:v>98.086841761704804</c:v>
                </c:pt>
                <c:pt idx="10">
                  <c:v>101.71131679555485</c:v>
                </c:pt>
                <c:pt idx="11">
                  <c:v>104.88273192169028</c:v>
                </c:pt>
                <c:pt idx="12">
                  <c:v>107.64113990477807</c:v>
                </c:pt>
                <c:pt idx="13">
                  <c:v>110.0176104004004</c:v>
                </c:pt>
                <c:pt idx="14">
                  <c:v>112.03645054177683</c:v>
                </c:pt>
                <c:pt idx="15">
                  <c:v>113.71670921793837</c:v>
                </c:pt>
                <c:pt idx="16">
                  <c:v>115.07321892728004</c:v>
                </c:pt>
                <c:pt idx="17">
                  <c:v>116.11732655717543</c:v>
                </c:pt>
                <c:pt idx="18">
                  <c:v>116.85740623878807</c:v>
                </c:pt>
                <c:pt idx="19">
                  <c:v>117.29921275311273</c:v>
                </c:pt>
                <c:pt idx="20">
                  <c:v>117.44611226308979</c:v>
                </c:pt>
                <c:pt idx="21">
                  <c:v>117.18156055424666</c:v>
                </c:pt>
                <c:pt idx="22">
                  <c:v>116.38429738831366</c:v>
                </c:pt>
                <c:pt idx="23">
                  <c:v>115.04324804021687</c:v>
                </c:pt>
                <c:pt idx="24">
                  <c:v>113.13907749819627</c:v>
                </c:pt>
                <c:pt idx="25">
                  <c:v>110.6427154903179</c:v>
                </c:pt>
                <c:pt idx="26">
                  <c:v>107.51291932334725</c:v>
                </c:pt>
                <c:pt idx="27">
                  <c:v>103.69234710533988</c:v>
                </c:pt>
                <c:pt idx="28">
                  <c:v>99.101138093508155</c:v>
                </c:pt>
                <c:pt idx="29">
                  <c:v>93.625989933732768</c:v>
                </c:pt>
                <c:pt idx="30">
                  <c:v>87.100368008079386</c:v>
                </c:pt>
                <c:pt idx="31">
                  <c:v>79.26525039159884</c:v>
                </c:pt>
                <c:pt idx="32">
                  <c:v>74.196864799206637</c:v>
                </c:pt>
                <c:pt idx="33">
                  <c:v>69.925600328354662</c:v>
                </c:pt>
                <c:pt idx="34">
                  <c:v>60.541635441414932</c:v>
                </c:pt>
                <c:pt idx="35">
                  <c:v>51.609976314395048</c:v>
                </c:pt>
                <c:pt idx="36">
                  <c:v>43.410709289695873</c:v>
                </c:pt>
                <c:pt idx="37">
                  <c:v>36.441592988059597</c:v>
                </c:pt>
                <c:pt idx="38">
                  <c:v>31.529188232352862</c:v>
                </c:pt>
                <c:pt idx="39">
                  <c:v>29.711777366655785</c:v>
                </c:pt>
                <c:pt idx="40">
                  <c:v>30.734720522017234</c:v>
                </c:pt>
                <c:pt idx="41">
                  <c:v>33.617302678960904</c:v>
                </c:pt>
                <c:pt idx="42">
                  <c:v>37.937971688175587</c:v>
                </c:pt>
                <c:pt idx="43">
                  <c:v>43.268036872249347</c:v>
                </c:pt>
                <c:pt idx="44">
                  <c:v>49.28106123355527</c:v>
                </c:pt>
                <c:pt idx="45">
                  <c:v>55.75652105712922</c:v>
                </c:pt>
                <c:pt idx="46">
                  <c:v>58.743351952276861</c:v>
                </c:pt>
                <c:pt idx="47">
                  <c:v>62.312882969162779</c:v>
                </c:pt>
                <c:pt idx="48">
                  <c:v>67.875318204989483</c:v>
                </c:pt>
                <c:pt idx="49">
                  <c:v>72.541397232890446</c:v>
                </c:pt>
                <c:pt idx="50">
                  <c:v>76.475367649608998</c:v>
                </c:pt>
                <c:pt idx="51">
                  <c:v>79.785596791383014</c:v>
                </c:pt>
                <c:pt idx="52">
                  <c:v>82.547156868924702</c:v>
                </c:pt>
                <c:pt idx="53">
                  <c:v>84.813659350956002</c:v>
                </c:pt>
                <c:pt idx="54">
                  <c:v>86.623972267661429</c:v>
                </c:pt>
                <c:pt idx="55">
                  <c:v>88.006251959327173</c:v>
                </c:pt>
                <c:pt idx="56">
                  <c:v>88.980448695204984</c:v>
                </c:pt>
                <c:pt idx="57">
                  <c:v>89.559880357461751</c:v>
                </c:pt>
                <c:pt idx="58">
                  <c:v>89.752192969626932</c:v>
                </c:pt>
                <c:pt idx="59">
                  <c:v>89.405732428471481</c:v>
                </c:pt>
                <c:pt idx="60">
                  <c:v>88.358200161129886</c:v>
                </c:pt>
                <c:pt idx="61">
                  <c:v>86.584154305425429</c:v>
                </c:pt>
                <c:pt idx="62">
                  <c:v>84.037597028268962</c:v>
                </c:pt>
                <c:pt idx="63">
                  <c:v>80.645380203792769</c:v>
                </c:pt>
                <c:pt idx="64">
                  <c:v>76.2947880170817</c:v>
                </c:pt>
                <c:pt idx="65">
                  <c:v>70.809389951878188</c:v>
                </c:pt>
                <c:pt idx="66">
                  <c:v>63.897593292481943</c:v>
                </c:pt>
                <c:pt idx="67">
                  <c:v>55.024474992627511</c:v>
                </c:pt>
                <c:pt idx="68">
                  <c:v>53.542642415660822</c:v>
                </c:pt>
                <c:pt idx="69">
                  <c:v>44.494783472925519</c:v>
                </c:pt>
                <c:pt idx="70">
                  <c:v>34.086757698850917</c:v>
                </c:pt>
                <c:pt idx="71">
                  <c:v>24.035556469321037</c:v>
                </c:pt>
                <c:pt idx="72">
                  <c:v>15.072774443073463</c:v>
                </c:pt>
                <c:pt idx="73">
                  <c:v>10.504699628533819</c:v>
                </c:pt>
                <c:pt idx="74">
                  <c:v>13.238569510679001</c:v>
                </c:pt>
                <c:pt idx="75">
                  <c:v>19.235195551362715</c:v>
                </c:pt>
                <c:pt idx="76">
                  <c:v>26.354274604245333</c:v>
                </c:pt>
                <c:pt idx="77">
                  <c:v>33.895793968271349</c:v>
                </c:pt>
                <c:pt idx="78">
                  <c:v>40.518127138629744</c:v>
                </c:pt>
                <c:pt idx="79">
                  <c:v>41.606435263756339</c:v>
                </c:pt>
                <c:pt idx="80">
                  <c:v>48.138581200529828</c:v>
                </c:pt>
                <c:pt idx="81">
                  <c:v>53.240798249221335</c:v>
                </c:pt>
                <c:pt idx="82">
                  <c:v>57.296372049197004</c:v>
                </c:pt>
                <c:pt idx="83">
                  <c:v>60.516096663260974</c:v>
                </c:pt>
                <c:pt idx="84">
                  <c:v>63.028197771201718</c:v>
                </c:pt>
                <c:pt idx="85">
                  <c:v>64.914879086275107</c:v>
                </c:pt>
                <c:pt idx="86">
                  <c:v>66.229611148316025</c:v>
                </c:pt>
                <c:pt idx="87">
                  <c:v>67.006069221377274</c:v>
                </c:pt>
                <c:pt idx="88">
                  <c:v>67.262896798415468</c:v>
                </c:pt>
                <c:pt idx="89">
                  <c:v>66.799896211959606</c:v>
                </c:pt>
                <c:pt idx="90">
                  <c:v>65.391227841136555</c:v>
                </c:pt>
                <c:pt idx="91">
                  <c:v>62.973462026816193</c:v>
                </c:pt>
                <c:pt idx="92">
                  <c:v>59.423554733311448</c:v>
                </c:pt>
                <c:pt idx="93">
                  <c:v>54.520807872512606</c:v>
                </c:pt>
                <c:pt idx="94">
                  <c:v>47.851184117308684</c:v>
                </c:pt>
                <c:pt idx="95">
                  <c:v>40.086820175535472</c:v>
                </c:pt>
                <c:pt idx="96">
                  <c:v>32.377658743557866</c:v>
                </c:pt>
                <c:pt idx="97">
                  <c:v>24.77528452337711</c:v>
                </c:pt>
                <c:pt idx="98">
                  <c:v>17.420073601615979</c:v>
                </c:pt>
                <c:pt idx="99">
                  <c:v>10.82799653345784</c:v>
                </c:pt>
                <c:pt idx="100">
                  <c:v>7.4279443416641673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96-4556-843C-D8F9F1C6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420416"/>
        <c:axId val="600420976"/>
      </c:scatterChart>
      <c:valAx>
        <c:axId val="600420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Horizontal Position [in] - </a:t>
                </a:r>
                <a:r>
                  <a:rPr lang="en-US" sz="1200" i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420976"/>
        <c:crosses val="autoZero"/>
        <c:crossBetween val="midCat"/>
      </c:valAx>
      <c:valAx>
        <c:axId val="60042097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>
                    <a:solidFill>
                      <a:sysClr val="windowText" lastClr="000000"/>
                    </a:solidFill>
                  </a:rPr>
                  <a:t>Velocity [in/sec] - </a:t>
                </a:r>
                <a:r>
                  <a:rPr lang="en-US" sz="1200" b="0" i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</a:t>
                </a:r>
                <a:r>
                  <a:rPr lang="en-US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</a:t>
                </a:r>
                <a:r>
                  <a:rPr lang="en-US" sz="1200" b="0" i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  <a:r>
                  <a:rPr lang="en-US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420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ysClr val="windowText" lastClr="000000"/>
                </a:solidFill>
              </a:rPr>
              <a:t>Static Friction Coefficient </a:t>
            </a:r>
          </a:p>
        </c:rich>
      </c:tx>
      <c:layout>
        <c:manualLayout>
          <c:xMode val="edge"/>
          <c:yMode val="edge"/>
          <c:x val="0.34839291905804287"/>
          <c:y val="3.837197246250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51508161649073"/>
          <c:y val="0.12547650897423909"/>
          <c:w val="0.87928801177988525"/>
          <c:h val="0.7674790456907940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Friction!$J$2</c:f>
              <c:strCache>
                <c:ptCount val="1"/>
                <c:pt idx="0">
                  <c:v>Coefficient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Friction!$E$3:$E$103</c:f>
              <c:numCache>
                <c:formatCode>General</c:formatCode>
                <c:ptCount val="101"/>
                <c:pt idx="0">
                  <c:v>0</c:v>
                </c:pt>
                <c:pt idx="1">
                  <c:v>2.5399999999999999E-2</c:v>
                </c:pt>
                <c:pt idx="2">
                  <c:v>5.0799999999999998E-2</c:v>
                </c:pt>
                <c:pt idx="3">
                  <c:v>7.619999999999999E-2</c:v>
                </c:pt>
                <c:pt idx="4">
                  <c:v>0.1016</c:v>
                </c:pt>
                <c:pt idx="5">
                  <c:v>0.127</c:v>
                </c:pt>
                <c:pt idx="6">
                  <c:v>0.15239999999999998</c:v>
                </c:pt>
                <c:pt idx="7">
                  <c:v>0.17779999999999999</c:v>
                </c:pt>
                <c:pt idx="8">
                  <c:v>0.20319999999999999</c:v>
                </c:pt>
                <c:pt idx="9">
                  <c:v>0.2286</c:v>
                </c:pt>
                <c:pt idx="10">
                  <c:v>0.254</c:v>
                </c:pt>
                <c:pt idx="11">
                  <c:v>0.27939999999999998</c:v>
                </c:pt>
                <c:pt idx="12">
                  <c:v>0.30479999999999996</c:v>
                </c:pt>
                <c:pt idx="13">
                  <c:v>0.33019999999999999</c:v>
                </c:pt>
                <c:pt idx="14">
                  <c:v>0.35559999999999997</c:v>
                </c:pt>
                <c:pt idx="15">
                  <c:v>0.38100000000000001</c:v>
                </c:pt>
                <c:pt idx="16">
                  <c:v>0.40639999999999998</c:v>
                </c:pt>
                <c:pt idx="17">
                  <c:v>0.43179999999999996</c:v>
                </c:pt>
                <c:pt idx="18">
                  <c:v>0.4572</c:v>
                </c:pt>
                <c:pt idx="19">
                  <c:v>0.48259999999999997</c:v>
                </c:pt>
                <c:pt idx="20">
                  <c:v>0.50800000000000001</c:v>
                </c:pt>
                <c:pt idx="21">
                  <c:v>0.53339999999999999</c:v>
                </c:pt>
                <c:pt idx="22">
                  <c:v>0.55879999999999996</c:v>
                </c:pt>
                <c:pt idx="23">
                  <c:v>0.58419999999999994</c:v>
                </c:pt>
                <c:pt idx="24">
                  <c:v>0.60959999999999992</c:v>
                </c:pt>
                <c:pt idx="25">
                  <c:v>0.63500000000000001</c:v>
                </c:pt>
                <c:pt idx="26">
                  <c:v>0.66039999999999999</c:v>
                </c:pt>
                <c:pt idx="27">
                  <c:v>0.68579999999999997</c:v>
                </c:pt>
                <c:pt idx="28">
                  <c:v>0.71119999999999994</c:v>
                </c:pt>
                <c:pt idx="29">
                  <c:v>0.73659999999999992</c:v>
                </c:pt>
                <c:pt idx="30">
                  <c:v>0.76200000000000001</c:v>
                </c:pt>
                <c:pt idx="31">
                  <c:v>0.78739999999999999</c:v>
                </c:pt>
                <c:pt idx="32">
                  <c:v>0.80151111111111106</c:v>
                </c:pt>
                <c:pt idx="33">
                  <c:v>0.81279999999999997</c:v>
                </c:pt>
                <c:pt idx="34">
                  <c:v>0.83819999999999995</c:v>
                </c:pt>
                <c:pt idx="35">
                  <c:v>0.86359999999999992</c:v>
                </c:pt>
                <c:pt idx="36">
                  <c:v>0.88900000000000001</c:v>
                </c:pt>
                <c:pt idx="37">
                  <c:v>0.91439999999999999</c:v>
                </c:pt>
                <c:pt idx="38">
                  <c:v>0.93979999999999997</c:v>
                </c:pt>
                <c:pt idx="39">
                  <c:v>0.96519999999999995</c:v>
                </c:pt>
                <c:pt idx="40">
                  <c:v>0.99059999999999993</c:v>
                </c:pt>
                <c:pt idx="41">
                  <c:v>1.016</c:v>
                </c:pt>
                <c:pt idx="42">
                  <c:v>1.0413999999999999</c:v>
                </c:pt>
                <c:pt idx="43">
                  <c:v>1.0668</c:v>
                </c:pt>
                <c:pt idx="44">
                  <c:v>1.0922000000000001</c:v>
                </c:pt>
                <c:pt idx="45">
                  <c:v>1.1175999999999999</c:v>
                </c:pt>
                <c:pt idx="46">
                  <c:v>1.1288888888888888</c:v>
                </c:pt>
                <c:pt idx="47">
                  <c:v>1.143</c:v>
                </c:pt>
                <c:pt idx="48">
                  <c:v>1.1683999999999999</c:v>
                </c:pt>
                <c:pt idx="49">
                  <c:v>1.1938</c:v>
                </c:pt>
                <c:pt idx="50">
                  <c:v>1.2191999999999998</c:v>
                </c:pt>
                <c:pt idx="51">
                  <c:v>1.2445999999999999</c:v>
                </c:pt>
                <c:pt idx="52">
                  <c:v>1.27</c:v>
                </c:pt>
                <c:pt idx="53">
                  <c:v>1.2953999999999999</c:v>
                </c:pt>
                <c:pt idx="54">
                  <c:v>1.3208</c:v>
                </c:pt>
                <c:pt idx="55">
                  <c:v>1.3461999999999998</c:v>
                </c:pt>
                <c:pt idx="56">
                  <c:v>1.3715999999999999</c:v>
                </c:pt>
                <c:pt idx="57">
                  <c:v>1.397</c:v>
                </c:pt>
                <c:pt idx="58">
                  <c:v>1.4223999999999999</c:v>
                </c:pt>
                <c:pt idx="59">
                  <c:v>1.4478</c:v>
                </c:pt>
                <c:pt idx="60">
                  <c:v>1.4731999999999998</c:v>
                </c:pt>
                <c:pt idx="61">
                  <c:v>1.4985999999999999</c:v>
                </c:pt>
                <c:pt idx="62">
                  <c:v>1.524</c:v>
                </c:pt>
                <c:pt idx="63">
                  <c:v>1.5493999999999999</c:v>
                </c:pt>
                <c:pt idx="64">
                  <c:v>1.5748</c:v>
                </c:pt>
                <c:pt idx="65">
                  <c:v>1.6001999999999998</c:v>
                </c:pt>
                <c:pt idx="66">
                  <c:v>1.6255999999999999</c:v>
                </c:pt>
                <c:pt idx="67">
                  <c:v>1.651</c:v>
                </c:pt>
                <c:pt idx="68">
                  <c:v>1.6546285714285713</c:v>
                </c:pt>
                <c:pt idx="69">
                  <c:v>1.6763999999999999</c:v>
                </c:pt>
                <c:pt idx="70">
                  <c:v>1.7018</c:v>
                </c:pt>
                <c:pt idx="71">
                  <c:v>1.7271999999999998</c:v>
                </c:pt>
                <c:pt idx="72">
                  <c:v>1.7525999999999999</c:v>
                </c:pt>
                <c:pt idx="73">
                  <c:v>1.778</c:v>
                </c:pt>
                <c:pt idx="74">
                  <c:v>1.8033999999999999</c:v>
                </c:pt>
                <c:pt idx="75">
                  <c:v>1.8288</c:v>
                </c:pt>
                <c:pt idx="76">
                  <c:v>1.8541999999999998</c:v>
                </c:pt>
                <c:pt idx="77">
                  <c:v>1.8795999999999999</c:v>
                </c:pt>
                <c:pt idx="78">
                  <c:v>1.9013714285714285</c:v>
                </c:pt>
                <c:pt idx="79">
                  <c:v>1.905</c:v>
                </c:pt>
                <c:pt idx="80">
                  <c:v>1.9303999999999999</c:v>
                </c:pt>
                <c:pt idx="81">
                  <c:v>1.9558</c:v>
                </c:pt>
                <c:pt idx="82">
                  <c:v>1.9811999999999999</c:v>
                </c:pt>
                <c:pt idx="83">
                  <c:v>2.0065999999999997</c:v>
                </c:pt>
                <c:pt idx="84">
                  <c:v>2.032</c:v>
                </c:pt>
                <c:pt idx="85">
                  <c:v>2.0573999999999999</c:v>
                </c:pt>
                <c:pt idx="86">
                  <c:v>2.0827999999999998</c:v>
                </c:pt>
                <c:pt idx="87">
                  <c:v>2.1082000000000001</c:v>
                </c:pt>
                <c:pt idx="88">
                  <c:v>2.1335999999999999</c:v>
                </c:pt>
                <c:pt idx="89">
                  <c:v>2.1589999999999998</c:v>
                </c:pt>
                <c:pt idx="90">
                  <c:v>2.1844000000000001</c:v>
                </c:pt>
                <c:pt idx="91">
                  <c:v>2.2098</c:v>
                </c:pt>
                <c:pt idx="92">
                  <c:v>2.2351999999999999</c:v>
                </c:pt>
                <c:pt idx="93">
                  <c:v>2.2605999999999997</c:v>
                </c:pt>
                <c:pt idx="94">
                  <c:v>2.286</c:v>
                </c:pt>
                <c:pt idx="95">
                  <c:v>2.3113999999999999</c:v>
                </c:pt>
                <c:pt idx="96">
                  <c:v>2.3367999999999998</c:v>
                </c:pt>
                <c:pt idx="97">
                  <c:v>2.3622000000000001</c:v>
                </c:pt>
                <c:pt idx="98">
                  <c:v>2.3875999999999999</c:v>
                </c:pt>
                <c:pt idx="99">
                  <c:v>2.4129999999999998</c:v>
                </c:pt>
                <c:pt idx="100">
                  <c:v>2.4383999999999997</c:v>
                </c:pt>
              </c:numCache>
            </c:numRef>
          </c:xVal>
          <c:yVal>
            <c:numRef>
              <c:f>Friction!$J$3:$J$103</c:f>
              <c:numCache>
                <c:formatCode>General</c:formatCode>
                <c:ptCount val="101"/>
                <c:pt idx="0">
                  <c:v>0.71428571428571419</c:v>
                </c:pt>
                <c:pt idx="1">
                  <c:v>0.67857142857142871</c:v>
                </c:pt>
                <c:pt idx="2">
                  <c:v>0.64285714285714279</c:v>
                </c:pt>
                <c:pt idx="3">
                  <c:v>0.6071428571428571</c:v>
                </c:pt>
                <c:pt idx="4">
                  <c:v>0.5714285714285714</c:v>
                </c:pt>
                <c:pt idx="5">
                  <c:v>0.5357142857142857</c:v>
                </c:pt>
                <c:pt idx="6">
                  <c:v>0.5</c:v>
                </c:pt>
                <c:pt idx="7">
                  <c:v>0.4642857142857143</c:v>
                </c:pt>
                <c:pt idx="8">
                  <c:v>0.4285714285714286</c:v>
                </c:pt>
                <c:pt idx="9">
                  <c:v>0.39285714285714285</c:v>
                </c:pt>
                <c:pt idx="10">
                  <c:v>0.3571428571428571</c:v>
                </c:pt>
                <c:pt idx="11">
                  <c:v>0.32142857142857145</c:v>
                </c:pt>
                <c:pt idx="12">
                  <c:v>0.28571428571428575</c:v>
                </c:pt>
                <c:pt idx="13">
                  <c:v>0.25</c:v>
                </c:pt>
                <c:pt idx="14">
                  <c:v>0.21428571428571433</c:v>
                </c:pt>
                <c:pt idx="15">
                  <c:v>0.17857142857142855</c:v>
                </c:pt>
                <c:pt idx="16">
                  <c:v>0.14285714285714288</c:v>
                </c:pt>
                <c:pt idx="17">
                  <c:v>0.10714285714285721</c:v>
                </c:pt>
                <c:pt idx="18">
                  <c:v>7.1428571428571438E-2</c:v>
                </c:pt>
                <c:pt idx="19">
                  <c:v>3.5714285714285761E-2</c:v>
                </c:pt>
                <c:pt idx="20">
                  <c:v>0</c:v>
                </c:pt>
                <c:pt idx="21">
                  <c:v>3.5714285714285685E-2</c:v>
                </c:pt>
                <c:pt idx="22">
                  <c:v>7.1428571428571369E-2</c:v>
                </c:pt>
                <c:pt idx="23">
                  <c:v>0.10714285714285704</c:v>
                </c:pt>
                <c:pt idx="24">
                  <c:v>0.14285714285714274</c:v>
                </c:pt>
                <c:pt idx="25">
                  <c:v>0.17857142857142855</c:v>
                </c:pt>
                <c:pt idx="26">
                  <c:v>0.21428571428571425</c:v>
                </c:pt>
                <c:pt idx="27">
                  <c:v>0.24999999999999992</c:v>
                </c:pt>
                <c:pt idx="28">
                  <c:v>0.28571428571428564</c:v>
                </c:pt>
                <c:pt idx="29">
                  <c:v>0.32142857142857129</c:v>
                </c:pt>
                <c:pt idx="30">
                  <c:v>0.3571428571428571</c:v>
                </c:pt>
                <c:pt idx="31">
                  <c:v>0.39285714285714285</c:v>
                </c:pt>
                <c:pt idx="32">
                  <c:v>0.41269841269841268</c:v>
                </c:pt>
                <c:pt idx="33">
                  <c:v>0.38423645320197036</c:v>
                </c:pt>
                <c:pt idx="34">
                  <c:v>0.32019704433497537</c:v>
                </c:pt>
                <c:pt idx="35">
                  <c:v>0.25615763546798037</c:v>
                </c:pt>
                <c:pt idx="36">
                  <c:v>0.19211822660098504</c:v>
                </c:pt>
                <c:pt idx="37">
                  <c:v>0.12807881773399002</c:v>
                </c:pt>
                <c:pt idx="38">
                  <c:v>6.403940886699501E-2</c:v>
                </c:pt>
                <c:pt idx="39">
                  <c:v>0</c:v>
                </c:pt>
                <c:pt idx="40">
                  <c:v>6.403940886699501E-2</c:v>
                </c:pt>
                <c:pt idx="41">
                  <c:v>0.12807881773399032</c:v>
                </c:pt>
                <c:pt idx="42">
                  <c:v>0.19211822660098504</c:v>
                </c:pt>
                <c:pt idx="43">
                  <c:v>0.25615763546798037</c:v>
                </c:pt>
                <c:pt idx="44">
                  <c:v>0.32019704433497564</c:v>
                </c:pt>
                <c:pt idx="45">
                  <c:v>0.38423645320197036</c:v>
                </c:pt>
                <c:pt idx="46">
                  <c:v>0.4126984126984129</c:v>
                </c:pt>
                <c:pt idx="47">
                  <c:v>0.39285714285714296</c:v>
                </c:pt>
                <c:pt idx="48">
                  <c:v>0.35714285714285743</c:v>
                </c:pt>
                <c:pt idx="49">
                  <c:v>0.32142857142857162</c:v>
                </c:pt>
                <c:pt idx="50">
                  <c:v>0.28571428571428609</c:v>
                </c:pt>
                <c:pt idx="51">
                  <c:v>0.25000000000000022</c:v>
                </c:pt>
                <c:pt idx="52">
                  <c:v>0.21428571428571441</c:v>
                </c:pt>
                <c:pt idx="53">
                  <c:v>0.17857142857142888</c:v>
                </c:pt>
                <c:pt idx="54">
                  <c:v>0.14285714285714304</c:v>
                </c:pt>
                <c:pt idx="55">
                  <c:v>0.10714285714285751</c:v>
                </c:pt>
                <c:pt idx="56">
                  <c:v>7.1428571428571674E-2</c:v>
                </c:pt>
                <c:pt idx="57">
                  <c:v>3.5714285714285837E-2</c:v>
                </c:pt>
                <c:pt idx="58">
                  <c:v>3.122111992759158E-16</c:v>
                </c:pt>
                <c:pt idx="59">
                  <c:v>3.5714285714285525E-2</c:v>
                </c:pt>
                <c:pt idx="60">
                  <c:v>7.142857142857105E-2</c:v>
                </c:pt>
                <c:pt idx="61">
                  <c:v>0.1071428571428569</c:v>
                </c:pt>
                <c:pt idx="62">
                  <c:v>0.14285714285714274</c:v>
                </c:pt>
                <c:pt idx="63">
                  <c:v>0.17857142857142824</c:v>
                </c:pt>
                <c:pt idx="64">
                  <c:v>0.21428571428571408</c:v>
                </c:pt>
                <c:pt idx="65">
                  <c:v>0.24999999999999964</c:v>
                </c:pt>
                <c:pt idx="66">
                  <c:v>0.28571428571428548</c:v>
                </c:pt>
                <c:pt idx="67">
                  <c:v>0.32142857142857129</c:v>
                </c:pt>
                <c:pt idx="68">
                  <c:v>0.32653061224489827</c:v>
                </c:pt>
                <c:pt idx="69">
                  <c:v>0.26890756302521041</c:v>
                </c:pt>
                <c:pt idx="70">
                  <c:v>0.20168067226890765</c:v>
                </c:pt>
                <c:pt idx="71">
                  <c:v>0.13445378151260551</c:v>
                </c:pt>
                <c:pt idx="72">
                  <c:v>6.7226890756302754E-2</c:v>
                </c:pt>
                <c:pt idx="73">
                  <c:v>0</c:v>
                </c:pt>
                <c:pt idx="74">
                  <c:v>6.7226890756302171E-2</c:v>
                </c:pt>
                <c:pt idx="75">
                  <c:v>0.13445378151260493</c:v>
                </c:pt>
                <c:pt idx="76">
                  <c:v>0.2016806722689071</c:v>
                </c:pt>
                <c:pt idx="77">
                  <c:v>0.26890756302520985</c:v>
                </c:pt>
                <c:pt idx="78">
                  <c:v>0.32653061224489799</c:v>
                </c:pt>
                <c:pt idx="79">
                  <c:v>0.32142857142857129</c:v>
                </c:pt>
                <c:pt idx="80">
                  <c:v>0.28571428571428575</c:v>
                </c:pt>
                <c:pt idx="81">
                  <c:v>0.24999999999999992</c:v>
                </c:pt>
                <c:pt idx="82">
                  <c:v>0.21428571428571441</c:v>
                </c:pt>
                <c:pt idx="83">
                  <c:v>0.17857142857142888</c:v>
                </c:pt>
                <c:pt idx="84">
                  <c:v>0.14285714285714274</c:v>
                </c:pt>
                <c:pt idx="85">
                  <c:v>0.10714285714285721</c:v>
                </c:pt>
                <c:pt idx="86">
                  <c:v>7.1428571428571674E-2</c:v>
                </c:pt>
                <c:pt idx="87">
                  <c:v>3.5714285714285525E-2</c:v>
                </c:pt>
                <c:pt idx="88">
                  <c:v>0</c:v>
                </c:pt>
                <c:pt idx="89">
                  <c:v>3.5714285714285525E-2</c:v>
                </c:pt>
                <c:pt idx="90">
                  <c:v>7.1428571428571674E-2</c:v>
                </c:pt>
                <c:pt idx="91">
                  <c:v>0.10714285714285721</c:v>
                </c:pt>
                <c:pt idx="92">
                  <c:v>0.14285714285714274</c:v>
                </c:pt>
                <c:pt idx="93">
                  <c:v>0.17857142857142824</c:v>
                </c:pt>
                <c:pt idx="94">
                  <c:v>0.26785714285714302</c:v>
                </c:pt>
                <c:pt idx="95">
                  <c:v>0.22321428571428611</c:v>
                </c:pt>
                <c:pt idx="96">
                  <c:v>0.17857142857142919</c:v>
                </c:pt>
                <c:pt idx="97">
                  <c:v>0.13392857142857151</c:v>
                </c:pt>
                <c:pt idx="98">
                  <c:v>8.9285714285714593E-2</c:v>
                </c:pt>
                <c:pt idx="99">
                  <c:v>4.4642857142857685E-2</c:v>
                </c:pt>
                <c:pt idx="100">
                  <c:v>7.8052799818978949E-16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93-488F-B8D5-A532257AD69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Path_and_Velocities!$E$3:$E$103</c:f>
              <c:numCache>
                <c:formatCode>General</c:formatCode>
                <c:ptCount val="101"/>
                <c:pt idx="0">
                  <c:v>0</c:v>
                </c:pt>
                <c:pt idx="1">
                  <c:v>2.5399999999999999E-2</c:v>
                </c:pt>
                <c:pt idx="2">
                  <c:v>5.0799999999999998E-2</c:v>
                </c:pt>
                <c:pt idx="3">
                  <c:v>7.619999999999999E-2</c:v>
                </c:pt>
                <c:pt idx="4">
                  <c:v>0.1016</c:v>
                </c:pt>
                <c:pt idx="5">
                  <c:v>0.127</c:v>
                </c:pt>
                <c:pt idx="6">
                  <c:v>0.15239999999999998</c:v>
                </c:pt>
                <c:pt idx="7">
                  <c:v>0.17779999999999999</c:v>
                </c:pt>
                <c:pt idx="8">
                  <c:v>0.20319999999999999</c:v>
                </c:pt>
                <c:pt idx="9">
                  <c:v>0.2286</c:v>
                </c:pt>
                <c:pt idx="10">
                  <c:v>0.254</c:v>
                </c:pt>
                <c:pt idx="11">
                  <c:v>0.27939999999999998</c:v>
                </c:pt>
                <c:pt idx="12">
                  <c:v>0.30479999999999996</c:v>
                </c:pt>
                <c:pt idx="13">
                  <c:v>0.33019999999999999</c:v>
                </c:pt>
                <c:pt idx="14">
                  <c:v>0.35559999999999997</c:v>
                </c:pt>
                <c:pt idx="15">
                  <c:v>0.38100000000000001</c:v>
                </c:pt>
                <c:pt idx="16">
                  <c:v>0.40639999999999998</c:v>
                </c:pt>
                <c:pt idx="17">
                  <c:v>0.43179999999999996</c:v>
                </c:pt>
                <c:pt idx="18">
                  <c:v>0.4572</c:v>
                </c:pt>
                <c:pt idx="19">
                  <c:v>0.48259999999999997</c:v>
                </c:pt>
                <c:pt idx="20">
                  <c:v>0.50800000000000001</c:v>
                </c:pt>
                <c:pt idx="21">
                  <c:v>0.53339999999999999</c:v>
                </c:pt>
                <c:pt idx="22">
                  <c:v>0.55879999999999996</c:v>
                </c:pt>
                <c:pt idx="23">
                  <c:v>0.58419999999999994</c:v>
                </c:pt>
                <c:pt idx="24">
                  <c:v>0.60959999999999992</c:v>
                </c:pt>
                <c:pt idx="25">
                  <c:v>0.63500000000000001</c:v>
                </c:pt>
                <c:pt idx="26">
                  <c:v>0.66039999999999999</c:v>
                </c:pt>
                <c:pt idx="27">
                  <c:v>0.68579999999999997</c:v>
                </c:pt>
                <c:pt idx="28">
                  <c:v>0.71119999999999994</c:v>
                </c:pt>
                <c:pt idx="29">
                  <c:v>0.73659999999999992</c:v>
                </c:pt>
                <c:pt idx="30">
                  <c:v>0.76200000000000001</c:v>
                </c:pt>
                <c:pt idx="31">
                  <c:v>0.78739999999999999</c:v>
                </c:pt>
                <c:pt idx="32">
                  <c:v>0.80151111111111106</c:v>
                </c:pt>
                <c:pt idx="33">
                  <c:v>0.81279999999999997</c:v>
                </c:pt>
                <c:pt idx="34">
                  <c:v>0.83819999999999995</c:v>
                </c:pt>
                <c:pt idx="35">
                  <c:v>0.86359999999999992</c:v>
                </c:pt>
                <c:pt idx="36">
                  <c:v>0.88900000000000001</c:v>
                </c:pt>
                <c:pt idx="37">
                  <c:v>0.91439999999999999</c:v>
                </c:pt>
                <c:pt idx="38">
                  <c:v>0.93979999999999997</c:v>
                </c:pt>
                <c:pt idx="39">
                  <c:v>0.96519999999999995</c:v>
                </c:pt>
                <c:pt idx="40">
                  <c:v>0.99059999999999993</c:v>
                </c:pt>
                <c:pt idx="41">
                  <c:v>1.016</c:v>
                </c:pt>
                <c:pt idx="42">
                  <c:v>1.0413999999999999</c:v>
                </c:pt>
                <c:pt idx="43">
                  <c:v>1.0668</c:v>
                </c:pt>
                <c:pt idx="44">
                  <c:v>1.0922000000000001</c:v>
                </c:pt>
                <c:pt idx="45">
                  <c:v>1.1175999999999999</c:v>
                </c:pt>
                <c:pt idx="46">
                  <c:v>1.1288888888888888</c:v>
                </c:pt>
                <c:pt idx="47">
                  <c:v>1.143</c:v>
                </c:pt>
                <c:pt idx="48">
                  <c:v>1.1683999999999999</c:v>
                </c:pt>
                <c:pt idx="49">
                  <c:v>1.1938</c:v>
                </c:pt>
                <c:pt idx="50">
                  <c:v>1.2191999999999998</c:v>
                </c:pt>
                <c:pt idx="51">
                  <c:v>1.2445999999999999</c:v>
                </c:pt>
                <c:pt idx="52">
                  <c:v>1.27</c:v>
                </c:pt>
                <c:pt idx="53">
                  <c:v>1.2953999999999999</c:v>
                </c:pt>
                <c:pt idx="54">
                  <c:v>1.3208</c:v>
                </c:pt>
                <c:pt idx="55">
                  <c:v>1.3461999999999998</c:v>
                </c:pt>
                <c:pt idx="56">
                  <c:v>1.3715999999999999</c:v>
                </c:pt>
                <c:pt idx="57">
                  <c:v>1.397</c:v>
                </c:pt>
                <c:pt idx="58">
                  <c:v>1.4223999999999999</c:v>
                </c:pt>
                <c:pt idx="59">
                  <c:v>1.4478</c:v>
                </c:pt>
                <c:pt idx="60">
                  <c:v>1.4731999999999998</c:v>
                </c:pt>
                <c:pt idx="61">
                  <c:v>1.4985999999999999</c:v>
                </c:pt>
                <c:pt idx="62">
                  <c:v>1.524</c:v>
                </c:pt>
                <c:pt idx="63">
                  <c:v>1.5493999999999999</c:v>
                </c:pt>
                <c:pt idx="64">
                  <c:v>1.5748</c:v>
                </c:pt>
                <c:pt idx="65">
                  <c:v>1.6001999999999998</c:v>
                </c:pt>
                <c:pt idx="66">
                  <c:v>1.6255999999999999</c:v>
                </c:pt>
                <c:pt idx="67">
                  <c:v>1.651</c:v>
                </c:pt>
                <c:pt idx="68">
                  <c:v>1.6546285714285713</c:v>
                </c:pt>
                <c:pt idx="69">
                  <c:v>1.6763999999999999</c:v>
                </c:pt>
                <c:pt idx="70">
                  <c:v>1.7018</c:v>
                </c:pt>
                <c:pt idx="71">
                  <c:v>1.7271999999999998</c:v>
                </c:pt>
                <c:pt idx="72">
                  <c:v>1.7525999999999999</c:v>
                </c:pt>
                <c:pt idx="73">
                  <c:v>1.778</c:v>
                </c:pt>
                <c:pt idx="74">
                  <c:v>1.8033999999999999</c:v>
                </c:pt>
                <c:pt idx="75">
                  <c:v>1.8288</c:v>
                </c:pt>
                <c:pt idx="76">
                  <c:v>1.8541999999999998</c:v>
                </c:pt>
                <c:pt idx="77">
                  <c:v>1.8795999999999999</c:v>
                </c:pt>
                <c:pt idx="78">
                  <c:v>1.9013714285714285</c:v>
                </c:pt>
                <c:pt idx="79">
                  <c:v>1.905</c:v>
                </c:pt>
                <c:pt idx="80">
                  <c:v>1.9303999999999999</c:v>
                </c:pt>
                <c:pt idx="81">
                  <c:v>1.9558</c:v>
                </c:pt>
                <c:pt idx="82">
                  <c:v>1.9811999999999999</c:v>
                </c:pt>
                <c:pt idx="83">
                  <c:v>2.0065999999999997</c:v>
                </c:pt>
                <c:pt idx="84">
                  <c:v>2.032</c:v>
                </c:pt>
                <c:pt idx="85">
                  <c:v>2.0573999999999999</c:v>
                </c:pt>
                <c:pt idx="86">
                  <c:v>2.0827999999999998</c:v>
                </c:pt>
                <c:pt idx="87">
                  <c:v>2.1082000000000001</c:v>
                </c:pt>
                <c:pt idx="88">
                  <c:v>2.1335999999999999</c:v>
                </c:pt>
                <c:pt idx="89">
                  <c:v>2.1589999999999998</c:v>
                </c:pt>
                <c:pt idx="90">
                  <c:v>2.1844000000000001</c:v>
                </c:pt>
                <c:pt idx="91">
                  <c:v>2.2098</c:v>
                </c:pt>
                <c:pt idx="92">
                  <c:v>2.2351999999999999</c:v>
                </c:pt>
                <c:pt idx="93">
                  <c:v>2.2605999999999997</c:v>
                </c:pt>
                <c:pt idx="94">
                  <c:v>2.286</c:v>
                </c:pt>
                <c:pt idx="95">
                  <c:v>2.3113999999999999</c:v>
                </c:pt>
                <c:pt idx="96">
                  <c:v>2.3367999999999998</c:v>
                </c:pt>
                <c:pt idx="97">
                  <c:v>2.3622000000000001</c:v>
                </c:pt>
                <c:pt idx="98">
                  <c:v>2.3875999999999999</c:v>
                </c:pt>
                <c:pt idx="99">
                  <c:v>2.4129999999999998</c:v>
                </c:pt>
                <c:pt idx="100">
                  <c:v>2.4383999999999997</c:v>
                </c:pt>
              </c:numCache>
            </c:numRef>
          </c:xVal>
          <c:yVal>
            <c:numRef>
              <c:f>Path_and_Velocities!$F$3:$F$103</c:f>
              <c:numCache>
                <c:formatCode>General</c:formatCode>
                <c:ptCount val="101"/>
                <c:pt idx="0">
                  <c:v>0.8</c:v>
                </c:pt>
                <c:pt idx="1">
                  <c:v>0.77075000000000005</c:v>
                </c:pt>
                <c:pt idx="2">
                  <c:v>0.74299999999999999</c:v>
                </c:pt>
                <c:pt idx="3">
                  <c:v>0.71675</c:v>
                </c:pt>
                <c:pt idx="4">
                  <c:v>0.69199999999999995</c:v>
                </c:pt>
                <c:pt idx="5">
                  <c:v>0.66874999999999996</c:v>
                </c:pt>
                <c:pt idx="6">
                  <c:v>0.64700000000000002</c:v>
                </c:pt>
                <c:pt idx="7">
                  <c:v>0.62675000000000003</c:v>
                </c:pt>
                <c:pt idx="8">
                  <c:v>0.60799999999999998</c:v>
                </c:pt>
                <c:pt idx="9">
                  <c:v>0.59075</c:v>
                </c:pt>
                <c:pt idx="10">
                  <c:v>0.57499999999999996</c:v>
                </c:pt>
                <c:pt idx="11">
                  <c:v>0.56074999999999997</c:v>
                </c:pt>
                <c:pt idx="12">
                  <c:v>0.54800000000000004</c:v>
                </c:pt>
                <c:pt idx="13">
                  <c:v>0.53674999999999995</c:v>
                </c:pt>
                <c:pt idx="14">
                  <c:v>0.52700000000000002</c:v>
                </c:pt>
                <c:pt idx="15">
                  <c:v>0.51875000000000004</c:v>
                </c:pt>
                <c:pt idx="16">
                  <c:v>0.51200000000000001</c:v>
                </c:pt>
                <c:pt idx="17">
                  <c:v>0.50675000000000003</c:v>
                </c:pt>
                <c:pt idx="18">
                  <c:v>0.503</c:v>
                </c:pt>
                <c:pt idx="19">
                  <c:v>0.50075000000000003</c:v>
                </c:pt>
                <c:pt idx="20">
                  <c:v>0.5</c:v>
                </c:pt>
                <c:pt idx="21">
                  <c:v>0.50075000000000003</c:v>
                </c:pt>
                <c:pt idx="22">
                  <c:v>0.503</c:v>
                </c:pt>
                <c:pt idx="23">
                  <c:v>0.50675000000000003</c:v>
                </c:pt>
                <c:pt idx="24">
                  <c:v>0.51200000000000001</c:v>
                </c:pt>
                <c:pt idx="25">
                  <c:v>0.51875000000000004</c:v>
                </c:pt>
                <c:pt idx="26">
                  <c:v>0.52700000000000002</c:v>
                </c:pt>
                <c:pt idx="27">
                  <c:v>0.53674999999999995</c:v>
                </c:pt>
                <c:pt idx="28">
                  <c:v>0.54800000000000004</c:v>
                </c:pt>
                <c:pt idx="29">
                  <c:v>0.56074999999999997</c:v>
                </c:pt>
                <c:pt idx="30">
                  <c:v>0.57499999999999996</c:v>
                </c:pt>
                <c:pt idx="31">
                  <c:v>0.59075</c:v>
                </c:pt>
                <c:pt idx="32">
                  <c:v>0.60014814814814821</c:v>
                </c:pt>
                <c:pt idx="33">
                  <c:v>0.60758620689655174</c:v>
                </c:pt>
                <c:pt idx="34">
                  <c:v>0.62237931034482763</c:v>
                </c:pt>
                <c:pt idx="35">
                  <c:v>0.6344827586206897</c:v>
                </c:pt>
                <c:pt idx="36">
                  <c:v>0.64389655172413796</c:v>
                </c:pt>
                <c:pt idx="37">
                  <c:v>0.65062068965517239</c:v>
                </c:pt>
                <c:pt idx="38">
                  <c:v>0.65465517241379312</c:v>
                </c:pt>
                <c:pt idx="39">
                  <c:v>0.65600000000000003</c:v>
                </c:pt>
                <c:pt idx="40">
                  <c:v>0.65465517241379312</c:v>
                </c:pt>
                <c:pt idx="41">
                  <c:v>0.65062068965517239</c:v>
                </c:pt>
                <c:pt idx="42">
                  <c:v>0.64389655172413796</c:v>
                </c:pt>
                <c:pt idx="43">
                  <c:v>0.6344827586206897</c:v>
                </c:pt>
                <c:pt idx="44">
                  <c:v>0.62237931034482763</c:v>
                </c:pt>
                <c:pt idx="45">
                  <c:v>0.60758620689655174</c:v>
                </c:pt>
                <c:pt idx="46">
                  <c:v>0.60014814814814821</c:v>
                </c:pt>
                <c:pt idx="47">
                  <c:v>0.59075</c:v>
                </c:pt>
                <c:pt idx="48">
                  <c:v>0.57499999999999996</c:v>
                </c:pt>
                <c:pt idx="49">
                  <c:v>0.56074999999999997</c:v>
                </c:pt>
                <c:pt idx="50">
                  <c:v>0.54800000000000004</c:v>
                </c:pt>
                <c:pt idx="51">
                  <c:v>0.53674999999999995</c:v>
                </c:pt>
                <c:pt idx="52">
                  <c:v>0.52700000000000002</c:v>
                </c:pt>
                <c:pt idx="53">
                  <c:v>0.51875000000000004</c:v>
                </c:pt>
                <c:pt idx="54">
                  <c:v>0.51200000000000001</c:v>
                </c:pt>
                <c:pt idx="55">
                  <c:v>0.50675000000000003</c:v>
                </c:pt>
                <c:pt idx="56">
                  <c:v>0.503</c:v>
                </c:pt>
                <c:pt idx="57">
                  <c:v>0.50075000000000003</c:v>
                </c:pt>
                <c:pt idx="58">
                  <c:v>0.5</c:v>
                </c:pt>
                <c:pt idx="59">
                  <c:v>0.50075000000000003</c:v>
                </c:pt>
                <c:pt idx="60">
                  <c:v>0.503</c:v>
                </c:pt>
                <c:pt idx="61">
                  <c:v>0.50675000000000003</c:v>
                </c:pt>
                <c:pt idx="62">
                  <c:v>0.51200000000000001</c:v>
                </c:pt>
                <c:pt idx="63">
                  <c:v>0.51875000000000004</c:v>
                </c:pt>
                <c:pt idx="64">
                  <c:v>0.52700000000000002</c:v>
                </c:pt>
                <c:pt idx="65">
                  <c:v>0.53674999999999995</c:v>
                </c:pt>
                <c:pt idx="66">
                  <c:v>0.54800000000000004</c:v>
                </c:pt>
                <c:pt idx="67">
                  <c:v>0.56074999999999997</c:v>
                </c:pt>
                <c:pt idx="68">
                  <c:v>0.5626938775510204</c:v>
                </c:pt>
                <c:pt idx="69">
                  <c:v>0.57341176470588229</c:v>
                </c:pt>
                <c:pt idx="70">
                  <c:v>0.58329411764705885</c:v>
                </c:pt>
                <c:pt idx="71">
                  <c:v>0.59035294117647064</c:v>
                </c:pt>
                <c:pt idx="72">
                  <c:v>0.59458823529411764</c:v>
                </c:pt>
                <c:pt idx="73">
                  <c:v>0.59599999999999997</c:v>
                </c:pt>
                <c:pt idx="74">
                  <c:v>0.59458823529411764</c:v>
                </c:pt>
                <c:pt idx="75">
                  <c:v>0.59035294117647064</c:v>
                </c:pt>
                <c:pt idx="76">
                  <c:v>0.58329411764705885</c:v>
                </c:pt>
                <c:pt idx="77">
                  <c:v>0.57341176470588229</c:v>
                </c:pt>
                <c:pt idx="78">
                  <c:v>0.5626938775510204</c:v>
                </c:pt>
                <c:pt idx="79">
                  <c:v>0.56074999999999997</c:v>
                </c:pt>
                <c:pt idx="80">
                  <c:v>0.54800000000000004</c:v>
                </c:pt>
                <c:pt idx="81">
                  <c:v>0.53674999999999995</c:v>
                </c:pt>
                <c:pt idx="82">
                  <c:v>0.52700000000000002</c:v>
                </c:pt>
                <c:pt idx="83">
                  <c:v>0.51875000000000004</c:v>
                </c:pt>
                <c:pt idx="84">
                  <c:v>0.51200000000000001</c:v>
                </c:pt>
                <c:pt idx="85">
                  <c:v>0.50675000000000003</c:v>
                </c:pt>
                <c:pt idx="86">
                  <c:v>0.503</c:v>
                </c:pt>
                <c:pt idx="87">
                  <c:v>0.50075000000000003</c:v>
                </c:pt>
                <c:pt idx="88">
                  <c:v>0.5</c:v>
                </c:pt>
                <c:pt idx="89">
                  <c:v>0.50075000000000003</c:v>
                </c:pt>
                <c:pt idx="90">
                  <c:v>0.503</c:v>
                </c:pt>
                <c:pt idx="91">
                  <c:v>0.50675000000000003</c:v>
                </c:pt>
                <c:pt idx="92">
                  <c:v>0.51200000000000001</c:v>
                </c:pt>
                <c:pt idx="93">
                  <c:v>0.51875000000000004</c:v>
                </c:pt>
                <c:pt idx="94">
                  <c:v>0.52700000000000002</c:v>
                </c:pt>
                <c:pt idx="95">
                  <c:v>0.53525</c:v>
                </c:pt>
                <c:pt idx="96">
                  <c:v>0.54200000000000004</c:v>
                </c:pt>
                <c:pt idx="97">
                  <c:v>0.54725000000000001</c:v>
                </c:pt>
                <c:pt idx="98">
                  <c:v>0.55100000000000005</c:v>
                </c:pt>
                <c:pt idx="99">
                  <c:v>0.55325000000000002</c:v>
                </c:pt>
                <c:pt idx="100">
                  <c:v>0.55400000000000005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A93-488F-B8D5-A532257AD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423776"/>
        <c:axId val="600424336"/>
      </c:scatterChart>
      <c:valAx>
        <c:axId val="600423776"/>
        <c:scaling>
          <c:orientation val="minMax"/>
          <c:max val="2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Horizontal Position [</a:t>
                </a:r>
                <a:r>
                  <a:rPr lang="en-US" sz="1400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] - </a:t>
                </a:r>
                <a:r>
                  <a:rPr lang="en-US" sz="1400" i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424336"/>
        <c:crosses val="autoZero"/>
        <c:crossBetween val="midCat"/>
      </c:valAx>
      <c:valAx>
        <c:axId val="600424336"/>
        <c:scaling>
          <c:orientation val="minMax"/>
          <c:max val="0.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Friction Coeffcient  -  </a:t>
                </a:r>
                <a:r>
                  <a:rPr lang="en-US" sz="1400" i="1">
                    <a:solidFill>
                      <a:sysClr val="windowText" lastClr="000000"/>
                    </a:solidFill>
                    <a:latin typeface="Symbol" panose="05050102010706020507" pitchFamily="18" charset="2"/>
                  </a:rPr>
                  <a:t>m 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s</a:t>
                </a:r>
              </a:p>
            </c:rich>
          </c:tx>
          <c:layout>
            <c:manualLayout>
              <c:xMode val="edge"/>
              <c:yMode val="edge"/>
              <c:x val="1.171898339203206E-2"/>
              <c:y val="0.366815542922859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423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ysClr val="windowText" lastClr="000000"/>
                </a:solidFill>
              </a:rPr>
              <a:t>Friction Force</a:t>
            </a:r>
          </a:p>
        </c:rich>
      </c:tx>
      <c:layout>
        <c:manualLayout>
          <c:xMode val="edge"/>
          <c:yMode val="edge"/>
          <c:x val="0.39429476980387079"/>
          <c:y val="2.8274084972371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282686101724"/>
          <c:y val="0.12605200905025155"/>
          <c:w val="0.86947486266527962"/>
          <c:h val="0.76650996653544179"/>
        </c:manualLayout>
      </c:layout>
      <c:scatterChart>
        <c:scatterStyle val="lineMarker"/>
        <c:varyColors val="0"/>
        <c:ser>
          <c:idx val="0"/>
          <c:order val="0"/>
          <c:tx>
            <c:strRef>
              <c:f>Friction!$K$2</c:f>
              <c:strCache>
                <c:ptCount val="1"/>
                <c:pt idx="0">
                  <c:v>Force [N]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Friction!$E$3:$E$103</c:f>
              <c:numCache>
                <c:formatCode>General</c:formatCode>
                <c:ptCount val="101"/>
                <c:pt idx="0">
                  <c:v>0</c:v>
                </c:pt>
                <c:pt idx="1">
                  <c:v>2.5399999999999999E-2</c:v>
                </c:pt>
                <c:pt idx="2">
                  <c:v>5.0799999999999998E-2</c:v>
                </c:pt>
                <c:pt idx="3">
                  <c:v>7.619999999999999E-2</c:v>
                </c:pt>
                <c:pt idx="4">
                  <c:v>0.1016</c:v>
                </c:pt>
                <c:pt idx="5">
                  <c:v>0.127</c:v>
                </c:pt>
                <c:pt idx="6">
                  <c:v>0.15239999999999998</c:v>
                </c:pt>
                <c:pt idx="7">
                  <c:v>0.17779999999999999</c:v>
                </c:pt>
                <c:pt idx="8">
                  <c:v>0.20319999999999999</c:v>
                </c:pt>
                <c:pt idx="9">
                  <c:v>0.2286</c:v>
                </c:pt>
                <c:pt idx="10">
                  <c:v>0.254</c:v>
                </c:pt>
                <c:pt idx="11">
                  <c:v>0.27939999999999998</c:v>
                </c:pt>
                <c:pt idx="12">
                  <c:v>0.30479999999999996</c:v>
                </c:pt>
                <c:pt idx="13">
                  <c:v>0.33019999999999999</c:v>
                </c:pt>
                <c:pt idx="14">
                  <c:v>0.35559999999999997</c:v>
                </c:pt>
                <c:pt idx="15">
                  <c:v>0.38100000000000001</c:v>
                </c:pt>
                <c:pt idx="16">
                  <c:v>0.40639999999999998</c:v>
                </c:pt>
                <c:pt idx="17">
                  <c:v>0.43179999999999996</c:v>
                </c:pt>
                <c:pt idx="18">
                  <c:v>0.4572</c:v>
                </c:pt>
                <c:pt idx="19">
                  <c:v>0.48259999999999997</c:v>
                </c:pt>
                <c:pt idx="20">
                  <c:v>0.50800000000000001</c:v>
                </c:pt>
                <c:pt idx="21">
                  <c:v>0.53339999999999999</c:v>
                </c:pt>
                <c:pt idx="22">
                  <c:v>0.55879999999999996</c:v>
                </c:pt>
                <c:pt idx="23">
                  <c:v>0.58419999999999994</c:v>
                </c:pt>
                <c:pt idx="24">
                  <c:v>0.60959999999999992</c:v>
                </c:pt>
                <c:pt idx="25">
                  <c:v>0.63500000000000001</c:v>
                </c:pt>
                <c:pt idx="26">
                  <c:v>0.66039999999999999</c:v>
                </c:pt>
                <c:pt idx="27">
                  <c:v>0.68579999999999997</c:v>
                </c:pt>
                <c:pt idx="28">
                  <c:v>0.71119999999999994</c:v>
                </c:pt>
                <c:pt idx="29">
                  <c:v>0.73659999999999992</c:v>
                </c:pt>
                <c:pt idx="30">
                  <c:v>0.76200000000000001</c:v>
                </c:pt>
                <c:pt idx="31">
                  <c:v>0.78739999999999999</c:v>
                </c:pt>
                <c:pt idx="32">
                  <c:v>0.80151111111111106</c:v>
                </c:pt>
                <c:pt idx="33">
                  <c:v>0.81279999999999997</c:v>
                </c:pt>
                <c:pt idx="34">
                  <c:v>0.83819999999999995</c:v>
                </c:pt>
                <c:pt idx="35">
                  <c:v>0.86359999999999992</c:v>
                </c:pt>
                <c:pt idx="36">
                  <c:v>0.88900000000000001</c:v>
                </c:pt>
                <c:pt idx="37">
                  <c:v>0.91439999999999999</c:v>
                </c:pt>
                <c:pt idx="38">
                  <c:v>0.93979999999999997</c:v>
                </c:pt>
                <c:pt idx="39">
                  <c:v>0.96519999999999995</c:v>
                </c:pt>
                <c:pt idx="40">
                  <c:v>0.99059999999999993</c:v>
                </c:pt>
                <c:pt idx="41">
                  <c:v>1.016</c:v>
                </c:pt>
                <c:pt idx="42">
                  <c:v>1.0413999999999999</c:v>
                </c:pt>
                <c:pt idx="43">
                  <c:v>1.0668</c:v>
                </c:pt>
                <c:pt idx="44">
                  <c:v>1.0922000000000001</c:v>
                </c:pt>
                <c:pt idx="45">
                  <c:v>1.1175999999999999</c:v>
                </c:pt>
                <c:pt idx="46">
                  <c:v>1.1288888888888888</c:v>
                </c:pt>
                <c:pt idx="47">
                  <c:v>1.143</c:v>
                </c:pt>
                <c:pt idx="48">
                  <c:v>1.1683999999999999</c:v>
                </c:pt>
                <c:pt idx="49">
                  <c:v>1.1938</c:v>
                </c:pt>
                <c:pt idx="50">
                  <c:v>1.2191999999999998</c:v>
                </c:pt>
                <c:pt idx="51">
                  <c:v>1.2445999999999999</c:v>
                </c:pt>
                <c:pt idx="52">
                  <c:v>1.27</c:v>
                </c:pt>
                <c:pt idx="53">
                  <c:v>1.2953999999999999</c:v>
                </c:pt>
                <c:pt idx="54">
                  <c:v>1.3208</c:v>
                </c:pt>
                <c:pt idx="55">
                  <c:v>1.3461999999999998</c:v>
                </c:pt>
                <c:pt idx="56">
                  <c:v>1.3715999999999999</c:v>
                </c:pt>
                <c:pt idx="57">
                  <c:v>1.397</c:v>
                </c:pt>
                <c:pt idx="58">
                  <c:v>1.4223999999999999</c:v>
                </c:pt>
                <c:pt idx="59">
                  <c:v>1.4478</c:v>
                </c:pt>
                <c:pt idx="60">
                  <c:v>1.4731999999999998</c:v>
                </c:pt>
                <c:pt idx="61">
                  <c:v>1.4985999999999999</c:v>
                </c:pt>
                <c:pt idx="62">
                  <c:v>1.524</c:v>
                </c:pt>
                <c:pt idx="63">
                  <c:v>1.5493999999999999</c:v>
                </c:pt>
                <c:pt idx="64">
                  <c:v>1.5748</c:v>
                </c:pt>
                <c:pt idx="65">
                  <c:v>1.6001999999999998</c:v>
                </c:pt>
                <c:pt idx="66">
                  <c:v>1.6255999999999999</c:v>
                </c:pt>
                <c:pt idx="67">
                  <c:v>1.651</c:v>
                </c:pt>
                <c:pt idx="68">
                  <c:v>1.6546285714285713</c:v>
                </c:pt>
                <c:pt idx="69">
                  <c:v>1.6763999999999999</c:v>
                </c:pt>
                <c:pt idx="70">
                  <c:v>1.7018</c:v>
                </c:pt>
                <c:pt idx="71">
                  <c:v>1.7271999999999998</c:v>
                </c:pt>
                <c:pt idx="72">
                  <c:v>1.7525999999999999</c:v>
                </c:pt>
                <c:pt idx="73">
                  <c:v>1.778</c:v>
                </c:pt>
                <c:pt idx="74">
                  <c:v>1.8033999999999999</c:v>
                </c:pt>
                <c:pt idx="75">
                  <c:v>1.8288</c:v>
                </c:pt>
                <c:pt idx="76">
                  <c:v>1.8541999999999998</c:v>
                </c:pt>
                <c:pt idx="77">
                  <c:v>1.8795999999999999</c:v>
                </c:pt>
                <c:pt idx="78">
                  <c:v>1.9013714285714285</c:v>
                </c:pt>
                <c:pt idx="79">
                  <c:v>1.905</c:v>
                </c:pt>
                <c:pt idx="80">
                  <c:v>1.9303999999999999</c:v>
                </c:pt>
                <c:pt idx="81">
                  <c:v>1.9558</c:v>
                </c:pt>
                <c:pt idx="82">
                  <c:v>1.9811999999999999</c:v>
                </c:pt>
                <c:pt idx="83">
                  <c:v>2.0065999999999997</c:v>
                </c:pt>
                <c:pt idx="84">
                  <c:v>2.032</c:v>
                </c:pt>
                <c:pt idx="85">
                  <c:v>2.0573999999999999</c:v>
                </c:pt>
                <c:pt idx="86">
                  <c:v>2.0827999999999998</c:v>
                </c:pt>
                <c:pt idx="87">
                  <c:v>2.1082000000000001</c:v>
                </c:pt>
                <c:pt idx="88">
                  <c:v>2.1335999999999999</c:v>
                </c:pt>
                <c:pt idx="89">
                  <c:v>2.1589999999999998</c:v>
                </c:pt>
                <c:pt idx="90">
                  <c:v>2.1844000000000001</c:v>
                </c:pt>
                <c:pt idx="91">
                  <c:v>2.2098</c:v>
                </c:pt>
                <c:pt idx="92">
                  <c:v>2.2351999999999999</c:v>
                </c:pt>
                <c:pt idx="93">
                  <c:v>2.2605999999999997</c:v>
                </c:pt>
                <c:pt idx="94">
                  <c:v>2.286</c:v>
                </c:pt>
                <c:pt idx="95">
                  <c:v>2.3113999999999999</c:v>
                </c:pt>
                <c:pt idx="96">
                  <c:v>2.3367999999999998</c:v>
                </c:pt>
                <c:pt idx="97">
                  <c:v>2.3622000000000001</c:v>
                </c:pt>
                <c:pt idx="98">
                  <c:v>2.3875999999999999</c:v>
                </c:pt>
                <c:pt idx="99">
                  <c:v>2.4129999999999998</c:v>
                </c:pt>
                <c:pt idx="100">
                  <c:v>2.4383999999999997</c:v>
                </c:pt>
              </c:numCache>
            </c:numRef>
          </c:xVal>
          <c:yVal>
            <c:numRef>
              <c:f>Friction!$K$3:$K$103</c:f>
              <c:numCache>
                <c:formatCode>General</c:formatCode>
                <c:ptCount val="101"/>
                <c:pt idx="0">
                  <c:v>1.0409550100096449E-2</c:v>
                </c:pt>
                <c:pt idx="1">
                  <c:v>1.0332849177262196E-2</c:v>
                </c:pt>
                <c:pt idx="2">
                  <c:v>1.0245132905102539E-2</c:v>
                </c:pt>
                <c:pt idx="3">
                  <c:v>1.0144310249819145E-2</c:v>
                </c:pt>
                <c:pt idx="4">
                  <c:v>1.0027806564239055E-2</c:v>
                </c:pt>
                <c:pt idx="5">
                  <c:v>9.8924369747899147E-3</c:v>
                </c:pt>
                <c:pt idx="6">
                  <c:v>9.7342459705610767E-3</c:v>
                </c:pt>
                <c:pt idx="7">
                  <c:v>9.5483063849960848E-3</c:v>
                </c:pt>
                <c:pt idx="8">
                  <c:v>9.3284724428048527E-3</c:v>
                </c:pt>
                <c:pt idx="9">
                  <c:v>9.0670868423020322E-3</c:v>
                </c:pt>
                <c:pt idx="10">
                  <c:v>8.7546548807270023E-3</c:v>
                </c:pt>
                <c:pt idx="11">
                  <c:v>8.3795261900419457E-3</c:v>
                </c:pt>
                <c:pt idx="12">
                  <c:v>7.9276771696457499E-3</c:v>
                </c:pt>
                <c:pt idx="13">
                  <c:v>7.3827773750744707E-3</c:v>
                </c:pt>
                <c:pt idx="14">
                  <c:v>6.7268571428571429E-3</c:v>
                </c:pt>
                <c:pt idx="15">
                  <c:v>5.942045258778509E-3</c:v>
                </c:pt>
                <c:pt idx="16">
                  <c:v>5.0139032821195284E-3</c:v>
                </c:pt>
                <c:pt idx="17">
                  <c:v>3.9365953851224272E-3</c:v>
                </c:pt>
                <c:pt idx="18">
                  <c:v>2.7191708361216302E-3</c:v>
                </c:pt>
                <c:pt idx="19">
                  <c:v>1.3906065672230133E-3</c:v>
                </c:pt>
                <c:pt idx="20">
                  <c:v>0</c:v>
                </c:pt>
                <c:pt idx="21">
                  <c:v>1.3906065672230103E-3</c:v>
                </c:pt>
                <c:pt idx="22">
                  <c:v>2.719170836121628E-3</c:v>
                </c:pt>
                <c:pt idx="23">
                  <c:v>3.936595385122422E-3</c:v>
                </c:pt>
                <c:pt idx="24">
                  <c:v>5.0139032821195249E-3</c:v>
                </c:pt>
                <c:pt idx="25">
                  <c:v>5.942045258778509E-3</c:v>
                </c:pt>
                <c:pt idx="26">
                  <c:v>6.7268571428571412E-3</c:v>
                </c:pt>
                <c:pt idx="27">
                  <c:v>7.382777375074469E-3</c:v>
                </c:pt>
                <c:pt idx="28">
                  <c:v>7.9276771696457481E-3</c:v>
                </c:pt>
                <c:pt idx="29">
                  <c:v>8.3795261900419405E-3</c:v>
                </c:pt>
                <c:pt idx="30">
                  <c:v>8.7546548807270023E-3</c:v>
                </c:pt>
                <c:pt idx="31">
                  <c:v>9.0670868423020322E-3</c:v>
                </c:pt>
                <c:pt idx="32">
                  <c:v>9.2179490286005347E-3</c:v>
                </c:pt>
                <c:pt idx="33">
                  <c:v>8.9967492167789351E-3</c:v>
                </c:pt>
                <c:pt idx="34">
                  <c:v>8.3653099035331489E-3</c:v>
                </c:pt>
                <c:pt idx="35">
                  <c:v>7.4841332623169984E-3</c:v>
                </c:pt>
                <c:pt idx="36">
                  <c:v>6.2559501201723787E-3</c:v>
                </c:pt>
                <c:pt idx="37">
                  <c:v>4.5861010504587834E-3</c:v>
                </c:pt>
                <c:pt idx="38">
                  <c:v>2.4520678769822894E-3</c:v>
                </c:pt>
                <c:pt idx="39">
                  <c:v>0</c:v>
                </c:pt>
                <c:pt idx="40">
                  <c:v>2.4520678769822894E-3</c:v>
                </c:pt>
                <c:pt idx="41">
                  <c:v>4.5861010504587929E-3</c:v>
                </c:pt>
                <c:pt idx="42">
                  <c:v>6.2559501201723787E-3</c:v>
                </c:pt>
                <c:pt idx="43">
                  <c:v>7.4841332623169984E-3</c:v>
                </c:pt>
                <c:pt idx="44">
                  <c:v>8.3653099035331507E-3</c:v>
                </c:pt>
                <c:pt idx="45">
                  <c:v>8.9967492167789351E-3</c:v>
                </c:pt>
                <c:pt idx="46">
                  <c:v>9.2179490286005365E-3</c:v>
                </c:pt>
                <c:pt idx="47">
                  <c:v>9.0670868423020339E-3</c:v>
                </c:pt>
                <c:pt idx="48">
                  <c:v>8.7546548807270058E-3</c:v>
                </c:pt>
                <c:pt idx="49">
                  <c:v>8.3795261900419474E-3</c:v>
                </c:pt>
                <c:pt idx="50">
                  <c:v>7.9276771696457551E-3</c:v>
                </c:pt>
                <c:pt idx="51">
                  <c:v>7.382777375074475E-3</c:v>
                </c:pt>
                <c:pt idx="52">
                  <c:v>6.7268571428571447E-3</c:v>
                </c:pt>
                <c:pt idx="53">
                  <c:v>5.9420452587785168E-3</c:v>
                </c:pt>
                <c:pt idx="54">
                  <c:v>5.0139032821195336E-3</c:v>
                </c:pt>
                <c:pt idx="55">
                  <c:v>3.9365953851224385E-3</c:v>
                </c:pt>
                <c:pt idx="56">
                  <c:v>2.7191708361216389E-3</c:v>
                </c:pt>
                <c:pt idx="57">
                  <c:v>1.3906065672230163E-3</c:v>
                </c:pt>
                <c:pt idx="58">
                  <c:v>1.2251167459586934E-17</c:v>
                </c:pt>
                <c:pt idx="59">
                  <c:v>1.390606567223004E-3</c:v>
                </c:pt>
                <c:pt idx="60">
                  <c:v>2.7191708361216163E-3</c:v>
                </c:pt>
                <c:pt idx="61">
                  <c:v>3.9365953851224177E-3</c:v>
                </c:pt>
                <c:pt idx="62">
                  <c:v>5.0139032821195249E-3</c:v>
                </c:pt>
                <c:pt idx="63">
                  <c:v>5.9420452587785003E-3</c:v>
                </c:pt>
                <c:pt idx="64">
                  <c:v>6.7268571428571386E-3</c:v>
                </c:pt>
                <c:pt idx="65">
                  <c:v>7.3827773750744655E-3</c:v>
                </c:pt>
                <c:pt idx="66">
                  <c:v>7.9276771696457464E-3</c:v>
                </c:pt>
                <c:pt idx="67">
                  <c:v>8.3795261900419405E-3</c:v>
                </c:pt>
                <c:pt idx="68">
                  <c:v>8.4374598572279705E-3</c:v>
                </c:pt>
                <c:pt idx="69">
                  <c:v>7.6839173682731023E-3</c:v>
                </c:pt>
                <c:pt idx="70">
                  <c:v>6.465442478220354E-3</c:v>
                </c:pt>
                <c:pt idx="71">
                  <c:v>4.7737930587384344E-3</c:v>
                </c:pt>
                <c:pt idx="72">
                  <c:v>2.5678581301115731E-3</c:v>
                </c:pt>
                <c:pt idx="73">
                  <c:v>0</c:v>
                </c:pt>
                <c:pt idx="74">
                  <c:v>2.5678581301115519E-3</c:v>
                </c:pt>
                <c:pt idx="75">
                  <c:v>4.773793058738417E-3</c:v>
                </c:pt>
                <c:pt idx="76">
                  <c:v>6.4654424782203419E-3</c:v>
                </c:pt>
                <c:pt idx="77">
                  <c:v>7.6839173682730936E-3</c:v>
                </c:pt>
                <c:pt idx="78">
                  <c:v>8.4374598572279653E-3</c:v>
                </c:pt>
                <c:pt idx="79">
                  <c:v>8.3795261900419405E-3</c:v>
                </c:pt>
                <c:pt idx="80">
                  <c:v>7.9276771696457499E-3</c:v>
                </c:pt>
                <c:pt idx="81">
                  <c:v>7.382777375074469E-3</c:v>
                </c:pt>
                <c:pt idx="82">
                  <c:v>6.7268571428571447E-3</c:v>
                </c:pt>
                <c:pt idx="83">
                  <c:v>5.9420452587785168E-3</c:v>
                </c:pt>
                <c:pt idx="84">
                  <c:v>5.0139032821195249E-3</c:v>
                </c:pt>
                <c:pt idx="85">
                  <c:v>3.9365953851224272E-3</c:v>
                </c:pt>
                <c:pt idx="86">
                  <c:v>2.7191708361216389E-3</c:v>
                </c:pt>
                <c:pt idx="87">
                  <c:v>1.390606567223004E-3</c:v>
                </c:pt>
                <c:pt idx="88">
                  <c:v>0</c:v>
                </c:pt>
                <c:pt idx="89">
                  <c:v>1.390606567223004E-3</c:v>
                </c:pt>
                <c:pt idx="90">
                  <c:v>2.7191708361216389E-3</c:v>
                </c:pt>
                <c:pt idx="91">
                  <c:v>3.9365953851224272E-3</c:v>
                </c:pt>
                <c:pt idx="92">
                  <c:v>5.0139032821195249E-3</c:v>
                </c:pt>
                <c:pt idx="93">
                  <c:v>5.9420452587785003E-3</c:v>
                </c:pt>
                <c:pt idx="94">
                  <c:v>7.6679571135152532E-3</c:v>
                </c:pt>
                <c:pt idx="95">
                  <c:v>6.9022492019981908E-3</c:v>
                </c:pt>
                <c:pt idx="96">
                  <c:v>5.9420452587785246E-3</c:v>
                </c:pt>
                <c:pt idx="97">
                  <c:v>4.7585100866552694E-3</c:v>
                </c:pt>
                <c:pt idx="98">
                  <c:v>3.3440887801870255E-3</c:v>
                </c:pt>
                <c:pt idx="99">
                  <c:v>1.730785366267575E-3</c:v>
                </c:pt>
                <c:pt idx="100">
                  <c:v>3.0627918648967339E-17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25-44DE-841D-9342BA3A9A0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Path_and_Velocities!$E$3:$E$103</c:f>
              <c:numCache>
                <c:formatCode>General</c:formatCode>
                <c:ptCount val="101"/>
                <c:pt idx="0">
                  <c:v>0</c:v>
                </c:pt>
                <c:pt idx="1">
                  <c:v>2.5399999999999999E-2</c:v>
                </c:pt>
                <c:pt idx="2">
                  <c:v>5.0799999999999998E-2</c:v>
                </c:pt>
                <c:pt idx="3">
                  <c:v>7.619999999999999E-2</c:v>
                </c:pt>
                <c:pt idx="4">
                  <c:v>0.1016</c:v>
                </c:pt>
                <c:pt idx="5">
                  <c:v>0.127</c:v>
                </c:pt>
                <c:pt idx="6">
                  <c:v>0.15239999999999998</c:v>
                </c:pt>
                <c:pt idx="7">
                  <c:v>0.17779999999999999</c:v>
                </c:pt>
                <c:pt idx="8">
                  <c:v>0.20319999999999999</c:v>
                </c:pt>
                <c:pt idx="9">
                  <c:v>0.2286</c:v>
                </c:pt>
                <c:pt idx="10">
                  <c:v>0.254</c:v>
                </c:pt>
                <c:pt idx="11">
                  <c:v>0.27939999999999998</c:v>
                </c:pt>
                <c:pt idx="12">
                  <c:v>0.30479999999999996</c:v>
                </c:pt>
                <c:pt idx="13">
                  <c:v>0.33019999999999999</c:v>
                </c:pt>
                <c:pt idx="14">
                  <c:v>0.35559999999999997</c:v>
                </c:pt>
                <c:pt idx="15">
                  <c:v>0.38100000000000001</c:v>
                </c:pt>
                <c:pt idx="16">
                  <c:v>0.40639999999999998</c:v>
                </c:pt>
                <c:pt idx="17">
                  <c:v>0.43179999999999996</c:v>
                </c:pt>
                <c:pt idx="18">
                  <c:v>0.4572</c:v>
                </c:pt>
                <c:pt idx="19">
                  <c:v>0.48259999999999997</c:v>
                </c:pt>
                <c:pt idx="20">
                  <c:v>0.50800000000000001</c:v>
                </c:pt>
                <c:pt idx="21">
                  <c:v>0.53339999999999999</c:v>
                </c:pt>
                <c:pt idx="22">
                  <c:v>0.55879999999999996</c:v>
                </c:pt>
                <c:pt idx="23">
                  <c:v>0.58419999999999994</c:v>
                </c:pt>
                <c:pt idx="24">
                  <c:v>0.60959999999999992</c:v>
                </c:pt>
                <c:pt idx="25">
                  <c:v>0.63500000000000001</c:v>
                </c:pt>
                <c:pt idx="26">
                  <c:v>0.66039999999999999</c:v>
                </c:pt>
                <c:pt idx="27">
                  <c:v>0.68579999999999997</c:v>
                </c:pt>
                <c:pt idx="28">
                  <c:v>0.71119999999999994</c:v>
                </c:pt>
                <c:pt idx="29">
                  <c:v>0.73659999999999992</c:v>
                </c:pt>
                <c:pt idx="30">
                  <c:v>0.76200000000000001</c:v>
                </c:pt>
                <c:pt idx="31">
                  <c:v>0.78739999999999999</c:v>
                </c:pt>
                <c:pt idx="32">
                  <c:v>0.80151111111111106</c:v>
                </c:pt>
                <c:pt idx="33">
                  <c:v>0.81279999999999997</c:v>
                </c:pt>
                <c:pt idx="34">
                  <c:v>0.83819999999999995</c:v>
                </c:pt>
                <c:pt idx="35">
                  <c:v>0.86359999999999992</c:v>
                </c:pt>
                <c:pt idx="36">
                  <c:v>0.88900000000000001</c:v>
                </c:pt>
                <c:pt idx="37">
                  <c:v>0.91439999999999999</c:v>
                </c:pt>
                <c:pt idx="38">
                  <c:v>0.93979999999999997</c:v>
                </c:pt>
                <c:pt idx="39">
                  <c:v>0.96519999999999995</c:v>
                </c:pt>
                <c:pt idx="40">
                  <c:v>0.99059999999999993</c:v>
                </c:pt>
                <c:pt idx="41">
                  <c:v>1.016</c:v>
                </c:pt>
                <c:pt idx="42">
                  <c:v>1.0413999999999999</c:v>
                </c:pt>
                <c:pt idx="43">
                  <c:v>1.0668</c:v>
                </c:pt>
                <c:pt idx="44">
                  <c:v>1.0922000000000001</c:v>
                </c:pt>
                <c:pt idx="45">
                  <c:v>1.1175999999999999</c:v>
                </c:pt>
                <c:pt idx="46">
                  <c:v>1.1288888888888888</c:v>
                </c:pt>
                <c:pt idx="47">
                  <c:v>1.143</c:v>
                </c:pt>
                <c:pt idx="48">
                  <c:v>1.1683999999999999</c:v>
                </c:pt>
                <c:pt idx="49">
                  <c:v>1.1938</c:v>
                </c:pt>
                <c:pt idx="50">
                  <c:v>1.2191999999999998</c:v>
                </c:pt>
                <c:pt idx="51">
                  <c:v>1.2445999999999999</c:v>
                </c:pt>
                <c:pt idx="52">
                  <c:v>1.27</c:v>
                </c:pt>
                <c:pt idx="53">
                  <c:v>1.2953999999999999</c:v>
                </c:pt>
                <c:pt idx="54">
                  <c:v>1.3208</c:v>
                </c:pt>
                <c:pt idx="55">
                  <c:v>1.3461999999999998</c:v>
                </c:pt>
                <c:pt idx="56">
                  <c:v>1.3715999999999999</c:v>
                </c:pt>
                <c:pt idx="57">
                  <c:v>1.397</c:v>
                </c:pt>
                <c:pt idx="58">
                  <c:v>1.4223999999999999</c:v>
                </c:pt>
                <c:pt idx="59">
                  <c:v>1.4478</c:v>
                </c:pt>
                <c:pt idx="60">
                  <c:v>1.4731999999999998</c:v>
                </c:pt>
                <c:pt idx="61">
                  <c:v>1.4985999999999999</c:v>
                </c:pt>
                <c:pt idx="62">
                  <c:v>1.524</c:v>
                </c:pt>
                <c:pt idx="63">
                  <c:v>1.5493999999999999</c:v>
                </c:pt>
                <c:pt idx="64">
                  <c:v>1.5748</c:v>
                </c:pt>
                <c:pt idx="65">
                  <c:v>1.6001999999999998</c:v>
                </c:pt>
                <c:pt idx="66">
                  <c:v>1.6255999999999999</c:v>
                </c:pt>
                <c:pt idx="67">
                  <c:v>1.651</c:v>
                </c:pt>
                <c:pt idx="68">
                  <c:v>1.6546285714285713</c:v>
                </c:pt>
                <c:pt idx="69">
                  <c:v>1.6763999999999999</c:v>
                </c:pt>
                <c:pt idx="70">
                  <c:v>1.7018</c:v>
                </c:pt>
                <c:pt idx="71">
                  <c:v>1.7271999999999998</c:v>
                </c:pt>
                <c:pt idx="72">
                  <c:v>1.7525999999999999</c:v>
                </c:pt>
                <c:pt idx="73">
                  <c:v>1.778</c:v>
                </c:pt>
                <c:pt idx="74">
                  <c:v>1.8033999999999999</c:v>
                </c:pt>
                <c:pt idx="75">
                  <c:v>1.8288</c:v>
                </c:pt>
                <c:pt idx="76">
                  <c:v>1.8541999999999998</c:v>
                </c:pt>
                <c:pt idx="77">
                  <c:v>1.8795999999999999</c:v>
                </c:pt>
                <c:pt idx="78">
                  <c:v>1.9013714285714285</c:v>
                </c:pt>
                <c:pt idx="79">
                  <c:v>1.905</c:v>
                </c:pt>
                <c:pt idx="80">
                  <c:v>1.9303999999999999</c:v>
                </c:pt>
                <c:pt idx="81">
                  <c:v>1.9558</c:v>
                </c:pt>
                <c:pt idx="82">
                  <c:v>1.9811999999999999</c:v>
                </c:pt>
                <c:pt idx="83">
                  <c:v>2.0065999999999997</c:v>
                </c:pt>
                <c:pt idx="84">
                  <c:v>2.032</c:v>
                </c:pt>
                <c:pt idx="85">
                  <c:v>2.0573999999999999</c:v>
                </c:pt>
                <c:pt idx="86">
                  <c:v>2.0827999999999998</c:v>
                </c:pt>
                <c:pt idx="87">
                  <c:v>2.1082000000000001</c:v>
                </c:pt>
                <c:pt idx="88">
                  <c:v>2.1335999999999999</c:v>
                </c:pt>
                <c:pt idx="89">
                  <c:v>2.1589999999999998</c:v>
                </c:pt>
                <c:pt idx="90">
                  <c:v>2.1844000000000001</c:v>
                </c:pt>
                <c:pt idx="91">
                  <c:v>2.2098</c:v>
                </c:pt>
                <c:pt idx="92">
                  <c:v>2.2351999999999999</c:v>
                </c:pt>
                <c:pt idx="93">
                  <c:v>2.2605999999999997</c:v>
                </c:pt>
                <c:pt idx="94">
                  <c:v>2.286</c:v>
                </c:pt>
                <c:pt idx="95">
                  <c:v>2.3113999999999999</c:v>
                </c:pt>
                <c:pt idx="96">
                  <c:v>2.3367999999999998</c:v>
                </c:pt>
                <c:pt idx="97">
                  <c:v>2.3622000000000001</c:v>
                </c:pt>
                <c:pt idx="98">
                  <c:v>2.3875999999999999</c:v>
                </c:pt>
                <c:pt idx="99">
                  <c:v>2.4129999999999998</c:v>
                </c:pt>
                <c:pt idx="100">
                  <c:v>2.4383999999999997</c:v>
                </c:pt>
              </c:numCache>
            </c:numRef>
          </c:xVal>
          <c:yVal>
            <c:numRef>
              <c:f>Path_and_Velocities!$G$3:$G$103</c:f>
              <c:numCache>
                <c:formatCode>General</c:formatCode>
                <c:ptCount val="101"/>
                <c:pt idx="0">
                  <c:v>1.8000000000000002E-2</c:v>
                </c:pt>
                <c:pt idx="1">
                  <c:v>1.7415E-2</c:v>
                </c:pt>
                <c:pt idx="2">
                  <c:v>1.686E-2</c:v>
                </c:pt>
                <c:pt idx="3">
                  <c:v>1.6335000000000002E-2</c:v>
                </c:pt>
                <c:pt idx="4">
                  <c:v>1.584E-2</c:v>
                </c:pt>
                <c:pt idx="5">
                  <c:v>1.5375E-2</c:v>
                </c:pt>
                <c:pt idx="6">
                  <c:v>1.494E-2</c:v>
                </c:pt>
                <c:pt idx="7">
                  <c:v>1.4534999999999999E-2</c:v>
                </c:pt>
                <c:pt idx="8">
                  <c:v>1.4160000000000001E-2</c:v>
                </c:pt>
                <c:pt idx="9">
                  <c:v>1.3815000000000001E-2</c:v>
                </c:pt>
                <c:pt idx="10">
                  <c:v>1.35E-2</c:v>
                </c:pt>
                <c:pt idx="11">
                  <c:v>1.3215000000000001E-2</c:v>
                </c:pt>
                <c:pt idx="12">
                  <c:v>1.2960000000000001E-2</c:v>
                </c:pt>
                <c:pt idx="13">
                  <c:v>1.2735E-2</c:v>
                </c:pt>
                <c:pt idx="14">
                  <c:v>1.2540000000000001E-2</c:v>
                </c:pt>
                <c:pt idx="15">
                  <c:v>1.2375000000000001E-2</c:v>
                </c:pt>
                <c:pt idx="16">
                  <c:v>1.2240000000000001E-2</c:v>
                </c:pt>
                <c:pt idx="17">
                  <c:v>1.2135E-2</c:v>
                </c:pt>
                <c:pt idx="18">
                  <c:v>1.206E-2</c:v>
                </c:pt>
                <c:pt idx="19">
                  <c:v>1.2015E-2</c:v>
                </c:pt>
                <c:pt idx="20">
                  <c:v>1.2E-2</c:v>
                </c:pt>
                <c:pt idx="21">
                  <c:v>1.2015E-2</c:v>
                </c:pt>
                <c:pt idx="22">
                  <c:v>1.206E-2</c:v>
                </c:pt>
                <c:pt idx="23">
                  <c:v>1.2135E-2</c:v>
                </c:pt>
                <c:pt idx="24">
                  <c:v>1.2240000000000001E-2</c:v>
                </c:pt>
                <c:pt idx="25">
                  <c:v>1.2375000000000001E-2</c:v>
                </c:pt>
                <c:pt idx="26">
                  <c:v>1.2540000000000001E-2</c:v>
                </c:pt>
                <c:pt idx="27">
                  <c:v>1.2735E-2</c:v>
                </c:pt>
                <c:pt idx="28">
                  <c:v>1.2960000000000001E-2</c:v>
                </c:pt>
                <c:pt idx="29">
                  <c:v>1.3215000000000001E-2</c:v>
                </c:pt>
                <c:pt idx="30">
                  <c:v>1.35E-2</c:v>
                </c:pt>
                <c:pt idx="31">
                  <c:v>1.3815000000000001E-2</c:v>
                </c:pt>
                <c:pt idx="32">
                  <c:v>1.4002962962962964E-2</c:v>
                </c:pt>
                <c:pt idx="33">
                  <c:v>1.4151724137931036E-2</c:v>
                </c:pt>
                <c:pt idx="34">
                  <c:v>1.4447586206896552E-2</c:v>
                </c:pt>
                <c:pt idx="35">
                  <c:v>1.4689655172413794E-2</c:v>
                </c:pt>
                <c:pt idx="36">
                  <c:v>1.4877931034482759E-2</c:v>
                </c:pt>
                <c:pt idx="37">
                  <c:v>1.5012413793103448E-2</c:v>
                </c:pt>
                <c:pt idx="38">
                  <c:v>1.5093103448275863E-2</c:v>
                </c:pt>
                <c:pt idx="39">
                  <c:v>1.512E-2</c:v>
                </c:pt>
                <c:pt idx="40">
                  <c:v>1.5093103448275863E-2</c:v>
                </c:pt>
                <c:pt idx="41">
                  <c:v>1.5012413793103448E-2</c:v>
                </c:pt>
                <c:pt idx="42">
                  <c:v>1.4877931034482759E-2</c:v>
                </c:pt>
                <c:pt idx="43">
                  <c:v>1.4689655172413794E-2</c:v>
                </c:pt>
                <c:pt idx="44">
                  <c:v>1.4447586206896552E-2</c:v>
                </c:pt>
                <c:pt idx="45">
                  <c:v>1.4151724137931036E-2</c:v>
                </c:pt>
                <c:pt idx="46">
                  <c:v>1.4002962962962964E-2</c:v>
                </c:pt>
                <c:pt idx="47">
                  <c:v>1.3815000000000001E-2</c:v>
                </c:pt>
                <c:pt idx="48">
                  <c:v>1.35E-2</c:v>
                </c:pt>
                <c:pt idx="49">
                  <c:v>1.3215000000000001E-2</c:v>
                </c:pt>
                <c:pt idx="50">
                  <c:v>1.2960000000000001E-2</c:v>
                </c:pt>
                <c:pt idx="51">
                  <c:v>1.2735E-2</c:v>
                </c:pt>
                <c:pt idx="52">
                  <c:v>1.2540000000000001E-2</c:v>
                </c:pt>
                <c:pt idx="53">
                  <c:v>1.2375000000000001E-2</c:v>
                </c:pt>
                <c:pt idx="54">
                  <c:v>1.2240000000000001E-2</c:v>
                </c:pt>
                <c:pt idx="55">
                  <c:v>1.2135E-2</c:v>
                </c:pt>
                <c:pt idx="56">
                  <c:v>1.206E-2</c:v>
                </c:pt>
                <c:pt idx="57">
                  <c:v>1.2015E-2</c:v>
                </c:pt>
                <c:pt idx="58">
                  <c:v>1.2E-2</c:v>
                </c:pt>
                <c:pt idx="59">
                  <c:v>1.2015E-2</c:v>
                </c:pt>
                <c:pt idx="60">
                  <c:v>1.206E-2</c:v>
                </c:pt>
                <c:pt idx="61">
                  <c:v>1.2135E-2</c:v>
                </c:pt>
                <c:pt idx="62">
                  <c:v>1.2240000000000001E-2</c:v>
                </c:pt>
                <c:pt idx="63">
                  <c:v>1.2375000000000001E-2</c:v>
                </c:pt>
                <c:pt idx="64">
                  <c:v>1.2540000000000001E-2</c:v>
                </c:pt>
                <c:pt idx="65">
                  <c:v>1.2735E-2</c:v>
                </c:pt>
                <c:pt idx="66">
                  <c:v>1.2960000000000001E-2</c:v>
                </c:pt>
                <c:pt idx="67">
                  <c:v>1.3215000000000001E-2</c:v>
                </c:pt>
                <c:pt idx="68">
                  <c:v>1.3253877551020407E-2</c:v>
                </c:pt>
                <c:pt idx="69">
                  <c:v>1.3468235294117647E-2</c:v>
                </c:pt>
                <c:pt idx="70">
                  <c:v>1.3665882352941177E-2</c:v>
                </c:pt>
                <c:pt idx="71">
                  <c:v>1.3807058823529412E-2</c:v>
                </c:pt>
                <c:pt idx="72">
                  <c:v>1.3891764705882353E-2</c:v>
                </c:pt>
                <c:pt idx="73">
                  <c:v>1.392E-2</c:v>
                </c:pt>
                <c:pt idx="74">
                  <c:v>1.3891764705882353E-2</c:v>
                </c:pt>
                <c:pt idx="75">
                  <c:v>1.3807058823529412E-2</c:v>
                </c:pt>
                <c:pt idx="76">
                  <c:v>1.3665882352941177E-2</c:v>
                </c:pt>
                <c:pt idx="77">
                  <c:v>1.3468235294117647E-2</c:v>
                </c:pt>
                <c:pt idx="78">
                  <c:v>1.3253877551020407E-2</c:v>
                </c:pt>
                <c:pt idx="79">
                  <c:v>1.3215000000000001E-2</c:v>
                </c:pt>
                <c:pt idx="80">
                  <c:v>1.2960000000000001E-2</c:v>
                </c:pt>
                <c:pt idx="81">
                  <c:v>1.2735E-2</c:v>
                </c:pt>
                <c:pt idx="82">
                  <c:v>1.2540000000000001E-2</c:v>
                </c:pt>
                <c:pt idx="83">
                  <c:v>1.2375000000000001E-2</c:v>
                </c:pt>
                <c:pt idx="84">
                  <c:v>1.2240000000000001E-2</c:v>
                </c:pt>
                <c:pt idx="85">
                  <c:v>1.2135E-2</c:v>
                </c:pt>
                <c:pt idx="86">
                  <c:v>1.206E-2</c:v>
                </c:pt>
                <c:pt idx="87">
                  <c:v>1.2015E-2</c:v>
                </c:pt>
                <c:pt idx="88">
                  <c:v>1.2E-2</c:v>
                </c:pt>
                <c:pt idx="89">
                  <c:v>1.2015E-2</c:v>
                </c:pt>
                <c:pt idx="90">
                  <c:v>1.206E-2</c:v>
                </c:pt>
                <c:pt idx="91">
                  <c:v>1.2135E-2</c:v>
                </c:pt>
                <c:pt idx="92">
                  <c:v>1.2240000000000001E-2</c:v>
                </c:pt>
                <c:pt idx="93">
                  <c:v>1.2375000000000001E-2</c:v>
                </c:pt>
                <c:pt idx="94">
                  <c:v>1.2540000000000001E-2</c:v>
                </c:pt>
                <c:pt idx="95">
                  <c:v>1.2705000000000001E-2</c:v>
                </c:pt>
                <c:pt idx="96">
                  <c:v>1.2840000000000001E-2</c:v>
                </c:pt>
                <c:pt idx="97">
                  <c:v>1.2945E-2</c:v>
                </c:pt>
                <c:pt idx="98">
                  <c:v>1.302E-2</c:v>
                </c:pt>
                <c:pt idx="99">
                  <c:v>1.3065E-2</c:v>
                </c:pt>
                <c:pt idx="100">
                  <c:v>1.308E-2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25-44DE-841D-9342BA3A9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277504"/>
        <c:axId val="601278064"/>
      </c:scatterChart>
      <c:valAx>
        <c:axId val="601277504"/>
        <c:scaling>
          <c:orientation val="minMax"/>
          <c:max val="2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Horizontal Displacement [</a:t>
                </a:r>
                <a:r>
                  <a:rPr lang="en-US" sz="1400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] </a:t>
                </a:r>
                <a:r>
                  <a:rPr lang="en-US" sz="1400" i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 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278064"/>
        <c:crosses val="autoZero"/>
        <c:crossBetween val="midCat"/>
      </c:valAx>
      <c:valAx>
        <c:axId val="601278064"/>
        <c:scaling>
          <c:orientation val="minMax"/>
          <c:max val="1.8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Friction Force [N]</a:t>
                </a:r>
              </a:p>
            </c:rich>
          </c:tx>
          <c:layout>
            <c:manualLayout>
              <c:xMode val="edge"/>
              <c:yMode val="edge"/>
              <c:x val="1.3052017752875707E-2"/>
              <c:y val="0.4331920583215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277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0</xdr:row>
          <xdr:rowOff>0</xdr:rowOff>
        </xdr:from>
        <xdr:to>
          <xdr:col>8</xdr:col>
          <xdr:colOff>106680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182880</xdr:colOff>
          <xdr:row>3</xdr:row>
          <xdr:rowOff>60960</xdr:rowOff>
        </xdr:from>
        <xdr:to>
          <xdr:col>3</xdr:col>
          <xdr:colOff>7620</xdr:colOff>
          <xdr:row>3</xdr:row>
          <xdr:rowOff>289560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35</xdr:row>
          <xdr:rowOff>0</xdr:rowOff>
        </xdr:from>
        <xdr:to>
          <xdr:col>8</xdr:col>
          <xdr:colOff>388620</xdr:colOff>
          <xdr:row>37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182880</xdr:colOff>
          <xdr:row>38</xdr:row>
          <xdr:rowOff>38100</xdr:rowOff>
        </xdr:from>
        <xdr:to>
          <xdr:col>3</xdr:col>
          <xdr:colOff>7620</xdr:colOff>
          <xdr:row>38</xdr:row>
          <xdr:rowOff>266700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182880</xdr:colOff>
          <xdr:row>38</xdr:row>
          <xdr:rowOff>45720</xdr:rowOff>
        </xdr:from>
        <xdr:to>
          <xdr:col>11</xdr:col>
          <xdr:colOff>7620</xdr:colOff>
          <xdr:row>38</xdr:row>
          <xdr:rowOff>274320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213360</xdr:colOff>
          <xdr:row>38</xdr:row>
          <xdr:rowOff>38100</xdr:rowOff>
        </xdr:from>
        <xdr:to>
          <xdr:col>7</xdr:col>
          <xdr:colOff>114300</xdr:colOff>
          <xdr:row>38</xdr:row>
          <xdr:rowOff>289560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83820</xdr:colOff>
          <xdr:row>76</xdr:row>
          <xdr:rowOff>22860</xdr:rowOff>
        </xdr:from>
        <xdr:to>
          <xdr:col>8</xdr:col>
          <xdr:colOff>213360</xdr:colOff>
          <xdr:row>78</xdr:row>
          <xdr:rowOff>60960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175260</xdr:colOff>
          <xdr:row>79</xdr:row>
          <xdr:rowOff>60960</xdr:rowOff>
        </xdr:from>
        <xdr:to>
          <xdr:col>2</xdr:col>
          <xdr:colOff>960120</xdr:colOff>
          <xdr:row>79</xdr:row>
          <xdr:rowOff>304800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198120</xdr:colOff>
          <xdr:row>79</xdr:row>
          <xdr:rowOff>38100</xdr:rowOff>
        </xdr:from>
        <xdr:to>
          <xdr:col>11</xdr:col>
          <xdr:colOff>7620</xdr:colOff>
          <xdr:row>79</xdr:row>
          <xdr:rowOff>274320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</xdr:colOff>
          <xdr:row>79</xdr:row>
          <xdr:rowOff>45720</xdr:rowOff>
        </xdr:from>
        <xdr:to>
          <xdr:col>7</xdr:col>
          <xdr:colOff>160020</xdr:colOff>
          <xdr:row>79</xdr:row>
          <xdr:rowOff>297180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220980</xdr:colOff>
          <xdr:row>79</xdr:row>
          <xdr:rowOff>60960</xdr:rowOff>
        </xdr:from>
        <xdr:to>
          <xdr:col>15</xdr:col>
          <xdr:colOff>30480</xdr:colOff>
          <xdr:row>79</xdr:row>
          <xdr:rowOff>289560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251460</xdr:colOff>
          <xdr:row>79</xdr:row>
          <xdr:rowOff>45720</xdr:rowOff>
        </xdr:from>
        <xdr:to>
          <xdr:col>18</xdr:col>
          <xdr:colOff>883920</xdr:colOff>
          <xdr:row>79</xdr:row>
          <xdr:rowOff>274320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image" Target="../media/image5.emf"/><Relationship Id="rId18" Type="http://schemas.openxmlformats.org/officeDocument/2006/relationships/image" Target="../media/image7.emf"/><Relationship Id="rId3" Type="http://schemas.openxmlformats.org/officeDocument/2006/relationships/oleObject" Target="../embeddings/oleObject1.bin"/><Relationship Id="rId21" Type="http://schemas.openxmlformats.org/officeDocument/2006/relationships/image" Target="../media/image8.emf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6.bin"/><Relationship Id="rId17" Type="http://schemas.openxmlformats.org/officeDocument/2006/relationships/oleObject" Target="../embeddings/oleObject9.bin"/><Relationship Id="rId2" Type="http://schemas.openxmlformats.org/officeDocument/2006/relationships/vmlDrawing" Target="../drawings/vmlDrawing1.vml"/><Relationship Id="rId16" Type="http://schemas.openxmlformats.org/officeDocument/2006/relationships/image" Target="../media/image6.emf"/><Relationship Id="rId20" Type="http://schemas.openxmlformats.org/officeDocument/2006/relationships/oleObject" Target="../embeddings/oleObject11.bin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8.bin"/><Relationship Id="rId23" Type="http://schemas.openxmlformats.org/officeDocument/2006/relationships/image" Target="../media/image9.emf"/><Relationship Id="rId10" Type="http://schemas.openxmlformats.org/officeDocument/2006/relationships/oleObject" Target="../embeddings/oleObject5.bin"/><Relationship Id="rId19" Type="http://schemas.openxmlformats.org/officeDocument/2006/relationships/oleObject" Target="../embeddings/oleObject10.bin"/><Relationship Id="rId4" Type="http://schemas.openxmlformats.org/officeDocument/2006/relationships/image" Target="../media/image1.emf"/><Relationship Id="rId9" Type="http://schemas.openxmlformats.org/officeDocument/2006/relationships/image" Target="../media/image3.emf"/><Relationship Id="rId14" Type="http://schemas.openxmlformats.org/officeDocument/2006/relationships/oleObject" Target="../embeddings/oleObject7.bin"/><Relationship Id="rId22" Type="http://schemas.openxmlformats.org/officeDocument/2006/relationships/oleObject" Target="../embeddings/oleObject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4"/>
  <sheetViews>
    <sheetView zoomScale="82" zoomScaleNormal="82" workbookViewId="0">
      <selection activeCell="J4" sqref="J4"/>
    </sheetView>
  </sheetViews>
  <sheetFormatPr defaultRowHeight="14.4" x14ac:dyDescent="0.3"/>
  <cols>
    <col min="1" max="1" width="7.6640625" customWidth="1"/>
    <col min="2" max="2" width="12.6640625" customWidth="1"/>
    <col min="3" max="3" width="14.6640625" customWidth="1"/>
    <col min="4" max="4" width="3" customWidth="1"/>
    <col min="5" max="5" width="7.6640625" customWidth="1"/>
    <col min="6" max="6" width="12.6640625" customWidth="1"/>
    <col min="7" max="7" width="14.6640625" customWidth="1"/>
    <col min="8" max="8" width="3.44140625" customWidth="1"/>
    <col min="9" max="9" width="7.6640625" customWidth="1"/>
    <col min="10" max="10" width="12.6640625" customWidth="1"/>
    <col min="11" max="11" width="14.6640625" customWidth="1"/>
    <col min="12" max="12" width="3.6640625" customWidth="1"/>
    <col min="13" max="13" width="7.6640625" customWidth="1"/>
    <col min="14" max="14" width="12.6640625" customWidth="1"/>
    <col min="15" max="15" width="14.6640625" customWidth="1"/>
    <col min="16" max="16" width="2.5546875" customWidth="1"/>
    <col min="17" max="17" width="7.6640625" customWidth="1"/>
    <col min="18" max="18" width="12.6640625" customWidth="1"/>
    <col min="19" max="19" width="14.6640625" customWidth="1"/>
    <col min="20" max="20" width="2.6640625" customWidth="1"/>
  </cols>
  <sheetData>
    <row r="1" spans="1:19" x14ac:dyDescent="0.3">
      <c r="B1" s="1" t="s">
        <v>0</v>
      </c>
      <c r="C1" s="1" t="s">
        <v>1</v>
      </c>
      <c r="D1" s="2"/>
      <c r="N1" s="1"/>
      <c r="O1" s="1"/>
      <c r="P1" s="2"/>
    </row>
    <row r="2" spans="1:19" x14ac:dyDescent="0.3">
      <c r="A2" s="3" t="s">
        <v>2</v>
      </c>
      <c r="B2" s="4">
        <v>9.81</v>
      </c>
      <c r="C2" s="4">
        <v>386.22050000000002</v>
      </c>
      <c r="M2" s="3"/>
      <c r="N2" s="4"/>
      <c r="O2" s="4"/>
    </row>
    <row r="3" spans="1:19" ht="4.5" customHeight="1" x14ac:dyDescent="0.3"/>
    <row r="4" spans="1:19" ht="24.9" customHeight="1" x14ac:dyDescent="0.3">
      <c r="A4" s="20" t="s">
        <v>3</v>
      </c>
      <c r="B4" s="20"/>
      <c r="C4" s="20"/>
      <c r="D4" s="5"/>
      <c r="E4" s="20" t="s">
        <v>4</v>
      </c>
      <c r="F4" s="20"/>
      <c r="G4" s="20"/>
      <c r="M4" s="21"/>
      <c r="N4" s="21"/>
      <c r="O4" s="21"/>
      <c r="Q4" s="21"/>
      <c r="R4" s="21"/>
      <c r="S4" s="21"/>
    </row>
    <row r="5" spans="1:19" x14ac:dyDescent="0.3">
      <c r="A5" s="6" t="s">
        <v>9</v>
      </c>
      <c r="B5" s="6" t="s">
        <v>10</v>
      </c>
      <c r="C5" s="6" t="s">
        <v>11</v>
      </c>
      <c r="E5" s="6" t="s">
        <v>9</v>
      </c>
      <c r="F5" s="6" t="s">
        <v>10</v>
      </c>
      <c r="G5" s="6" t="s">
        <v>11</v>
      </c>
      <c r="M5" s="6"/>
      <c r="N5" s="6"/>
      <c r="O5" s="6"/>
      <c r="Q5" s="6"/>
      <c r="R5" s="6"/>
      <c r="S5" s="6"/>
    </row>
    <row r="6" spans="1:19" x14ac:dyDescent="0.3">
      <c r="A6">
        <v>0</v>
      </c>
      <c r="B6" s="7">
        <f>(A6-20)^2/16</f>
        <v>25</v>
      </c>
      <c r="C6">
        <v>0</v>
      </c>
      <c r="E6">
        <v>26</v>
      </c>
      <c r="F6" s="7">
        <f>(E6-20)^2/16</f>
        <v>2.25</v>
      </c>
      <c r="G6">
        <f>C32</f>
        <v>107.51291932334725</v>
      </c>
      <c r="N6" s="7"/>
    </row>
    <row r="7" spans="1:19" x14ac:dyDescent="0.3">
      <c r="A7">
        <v>1</v>
      </c>
      <c r="B7" s="7">
        <f t="shared" ref="B7:B32" si="0">(A7-20)^2/16</f>
        <v>22.5625</v>
      </c>
      <c r="C7">
        <f>SQRT(C6^2-2*$C$2*(B7-B6)-4*$C$2*ABS(B7-B6)/7)</f>
        <v>36.672536800133457</v>
      </c>
      <c r="E7">
        <v>27</v>
      </c>
      <c r="F7" s="7">
        <f t="shared" ref="F7:F31" si="1">(E7-20)^2/16</f>
        <v>3.0625</v>
      </c>
      <c r="G7">
        <f>SQRT(G6^2-2*$C$2*(F7-F6)-4*$C$2*ABS(F7-F6)/7)</f>
        <v>103.69234710533988</v>
      </c>
      <c r="N7" s="7"/>
    </row>
    <row r="8" spans="1:19" x14ac:dyDescent="0.3">
      <c r="A8">
        <v>2</v>
      </c>
      <c r="B8" s="7">
        <f t="shared" si="0"/>
        <v>20.25</v>
      </c>
      <c r="C8">
        <f t="shared" ref="C8:C32" si="2">SQRT(C7^2-2*$C$2*(B8-B7)-4*$C$2*ABS(B8-B7)/7)</f>
        <v>51.193573466654136</v>
      </c>
      <c r="E8">
        <v>28</v>
      </c>
      <c r="F8" s="7">
        <f t="shared" si="1"/>
        <v>4</v>
      </c>
      <c r="G8">
        <f t="shared" ref="G8:G31" si="3">SQRT(G7^2-2*$C$2*(F8-F7)-4*$C$2*ABS(F8-F7)/7)</f>
        <v>99.101138093508155</v>
      </c>
      <c r="N8" s="7"/>
    </row>
    <row r="9" spans="1:19" x14ac:dyDescent="0.3">
      <c r="A9">
        <v>3</v>
      </c>
      <c r="B9" s="7">
        <f t="shared" si="0"/>
        <v>18.0625</v>
      </c>
      <c r="C9">
        <f t="shared" si="2"/>
        <v>61.868578671129292</v>
      </c>
      <c r="E9">
        <v>29</v>
      </c>
      <c r="F9" s="7">
        <f t="shared" si="1"/>
        <v>5.0625</v>
      </c>
      <c r="G9">
        <f t="shared" si="3"/>
        <v>93.625989933732768</v>
      </c>
      <c r="N9" s="7"/>
    </row>
    <row r="10" spans="1:19" x14ac:dyDescent="0.3">
      <c r="A10">
        <v>4</v>
      </c>
      <c r="B10" s="7">
        <f t="shared" si="0"/>
        <v>16</v>
      </c>
      <c r="C10">
        <f t="shared" si="2"/>
        <v>70.46766735785387</v>
      </c>
      <c r="E10">
        <v>30</v>
      </c>
      <c r="F10" s="7">
        <f t="shared" si="1"/>
        <v>6.25</v>
      </c>
      <c r="G10">
        <f t="shared" si="3"/>
        <v>87.100368008079386</v>
      </c>
      <c r="N10" s="7"/>
    </row>
    <row r="11" spans="1:19" x14ac:dyDescent="0.3">
      <c r="A11">
        <v>5</v>
      </c>
      <c r="B11" s="7">
        <f t="shared" si="0"/>
        <v>14.0625</v>
      </c>
      <c r="C11">
        <f t="shared" si="2"/>
        <v>77.683301374877217</v>
      </c>
      <c r="E11">
        <v>31</v>
      </c>
      <c r="F11" s="7">
        <f t="shared" si="1"/>
        <v>7.5625</v>
      </c>
      <c r="G11">
        <f t="shared" si="3"/>
        <v>79.26525039159884</v>
      </c>
      <c r="N11" s="7"/>
    </row>
    <row r="12" spans="1:19" x14ac:dyDescent="0.3">
      <c r="A12">
        <v>6</v>
      </c>
      <c r="B12" s="7">
        <f t="shared" si="0"/>
        <v>12.25</v>
      </c>
      <c r="C12">
        <f t="shared" si="2"/>
        <v>83.873300493746441</v>
      </c>
      <c r="E12">
        <v>32</v>
      </c>
      <c r="F12" s="7">
        <f t="shared" si="1"/>
        <v>9</v>
      </c>
      <c r="G12">
        <f t="shared" si="3"/>
        <v>69.680294406463531</v>
      </c>
      <c r="N12" s="7"/>
    </row>
    <row r="13" spans="1:19" x14ac:dyDescent="0.3">
      <c r="A13">
        <v>7</v>
      </c>
      <c r="B13" s="7">
        <f t="shared" si="0"/>
        <v>10.5625</v>
      </c>
      <c r="C13">
        <f t="shared" si="2"/>
        <v>89.251318267575201</v>
      </c>
      <c r="E13">
        <v>33</v>
      </c>
      <c r="F13" s="7">
        <f t="shared" si="1"/>
        <v>10.5625</v>
      </c>
      <c r="G13">
        <f t="shared" si="3"/>
        <v>57.476644247281662</v>
      </c>
      <c r="N13" s="7"/>
    </row>
    <row r="14" spans="1:19" x14ac:dyDescent="0.3">
      <c r="A14">
        <v>8</v>
      </c>
      <c r="B14" s="7">
        <f t="shared" si="0"/>
        <v>9</v>
      </c>
      <c r="C14">
        <f t="shared" si="2"/>
        <v>93.956889810471836</v>
      </c>
      <c r="E14">
        <v>34</v>
      </c>
      <c r="F14" s="7">
        <f t="shared" si="1"/>
        <v>12.25</v>
      </c>
      <c r="G14">
        <f t="shared" si="3"/>
        <v>40.34406444217403</v>
      </c>
      <c r="N14" s="7"/>
    </row>
    <row r="15" spans="1:19" x14ac:dyDescent="0.3">
      <c r="A15">
        <v>9</v>
      </c>
      <c r="B15" s="7">
        <f t="shared" si="0"/>
        <v>7.5625</v>
      </c>
      <c r="C15">
        <f t="shared" si="2"/>
        <v>98.086841761704804</v>
      </c>
      <c r="E15">
        <v>34.1</v>
      </c>
      <c r="F15" s="7">
        <f t="shared" si="1"/>
        <v>12.425625000000002</v>
      </c>
      <c r="G15">
        <f t="shared" si="3"/>
        <v>38.121169961012889</v>
      </c>
      <c r="N15" s="7"/>
    </row>
    <row r="16" spans="1:19" x14ac:dyDescent="0.3">
      <c r="A16">
        <v>10</v>
      </c>
      <c r="B16" s="7">
        <f t="shared" si="0"/>
        <v>6.25</v>
      </c>
      <c r="C16">
        <f t="shared" si="2"/>
        <v>101.71131679555485</v>
      </c>
      <c r="E16">
        <v>34.200000000000003</v>
      </c>
      <c r="F16" s="7">
        <f t="shared" si="1"/>
        <v>12.602500000000004</v>
      </c>
      <c r="G16">
        <f t="shared" si="3"/>
        <v>35.743002666855752</v>
      </c>
      <c r="N16" s="7"/>
    </row>
    <row r="17" spans="1:14" x14ac:dyDescent="0.3">
      <c r="A17">
        <v>11</v>
      </c>
      <c r="B17" s="7">
        <f t="shared" si="0"/>
        <v>5.0625</v>
      </c>
      <c r="C17">
        <f t="shared" si="2"/>
        <v>104.88273192169028</v>
      </c>
      <c r="E17">
        <v>34.299999999999997</v>
      </c>
      <c r="F17" s="7">
        <f t="shared" si="1"/>
        <v>12.780624999999995</v>
      </c>
      <c r="G17">
        <f t="shared" si="3"/>
        <v>33.176188103119692</v>
      </c>
      <c r="N17" s="7"/>
    </row>
    <row r="18" spans="1:14" x14ac:dyDescent="0.3">
      <c r="A18">
        <v>12</v>
      </c>
      <c r="B18" s="7">
        <f t="shared" si="0"/>
        <v>4</v>
      </c>
      <c r="C18">
        <f t="shared" si="2"/>
        <v>107.64113990477807</v>
      </c>
      <c r="E18">
        <v>34.4</v>
      </c>
      <c r="F18" s="7">
        <f t="shared" si="1"/>
        <v>12.959999999999997</v>
      </c>
      <c r="G18">
        <f t="shared" si="3"/>
        <v>30.372936167393803</v>
      </c>
      <c r="N18" s="7"/>
    </row>
    <row r="19" spans="1:14" x14ac:dyDescent="0.3">
      <c r="A19">
        <v>13</v>
      </c>
      <c r="B19" s="7">
        <f t="shared" si="0"/>
        <v>3.0625</v>
      </c>
      <c r="C19">
        <f t="shared" si="2"/>
        <v>110.0176104004004</v>
      </c>
      <c r="E19">
        <v>34.5</v>
      </c>
      <c r="F19" s="7">
        <f t="shared" si="1"/>
        <v>13.140625</v>
      </c>
      <c r="G19">
        <f t="shared" si="3"/>
        <v>27.26040393625637</v>
      </c>
      <c r="N19" s="7"/>
    </row>
    <row r="20" spans="1:14" x14ac:dyDescent="0.3">
      <c r="A20">
        <v>14</v>
      </c>
      <c r="B20" s="7">
        <f t="shared" si="0"/>
        <v>2.25</v>
      </c>
      <c r="C20">
        <f t="shared" si="2"/>
        <v>112.03645054177683</v>
      </c>
      <c r="E20">
        <v>34.6</v>
      </c>
      <c r="F20" s="7">
        <f t="shared" si="1"/>
        <v>13.322500000000003</v>
      </c>
      <c r="G20">
        <f t="shared" si="3"/>
        <v>23.717136654145879</v>
      </c>
      <c r="N20" s="7"/>
    </row>
    <row r="21" spans="1:14" x14ac:dyDescent="0.3">
      <c r="A21">
        <v>15</v>
      </c>
      <c r="B21" s="7">
        <f t="shared" si="0"/>
        <v>1.5625</v>
      </c>
      <c r="C21">
        <f t="shared" si="2"/>
        <v>113.71670921793837</v>
      </c>
      <c r="E21">
        <v>34.700000000000003</v>
      </c>
      <c r="F21" s="7">
        <f t="shared" si="1"/>
        <v>13.505625000000006</v>
      </c>
      <c r="G21">
        <f t="shared" si="3"/>
        <v>19.509846138278103</v>
      </c>
      <c r="N21" s="7"/>
    </row>
    <row r="22" spans="1:14" x14ac:dyDescent="0.3">
      <c r="A22">
        <v>16</v>
      </c>
      <c r="B22" s="7">
        <f t="shared" si="0"/>
        <v>1</v>
      </c>
      <c r="C22">
        <f t="shared" si="2"/>
        <v>115.07321892728004</v>
      </c>
      <c r="E22">
        <v>34.799999999999997</v>
      </c>
      <c r="F22" s="7">
        <f t="shared" si="1"/>
        <v>13.689999999999994</v>
      </c>
      <c r="G22">
        <f t="shared" si="3"/>
        <v>14.054330242720184</v>
      </c>
      <c r="N22" s="7"/>
    </row>
    <row r="23" spans="1:14" x14ac:dyDescent="0.3">
      <c r="A23">
        <v>17</v>
      </c>
      <c r="B23" s="7">
        <f t="shared" si="0"/>
        <v>0.5625</v>
      </c>
      <c r="C23">
        <f t="shared" si="2"/>
        <v>116.11732655717543</v>
      </c>
      <c r="E23">
        <v>34.9</v>
      </c>
      <c r="F23" s="7">
        <f t="shared" si="1"/>
        <v>13.875624999999998</v>
      </c>
      <c r="G23">
        <f t="shared" si="3"/>
        <v>3.6294459312495992</v>
      </c>
      <c r="N23" s="7"/>
    </row>
    <row r="24" spans="1:14" x14ac:dyDescent="0.3">
      <c r="A24">
        <v>18</v>
      </c>
      <c r="B24" s="7">
        <f t="shared" si="0"/>
        <v>0.25</v>
      </c>
      <c r="C24">
        <f t="shared" si="2"/>
        <v>116.85740623878807</v>
      </c>
      <c r="E24">
        <v>34.901000000000003</v>
      </c>
      <c r="F24" s="7">
        <f t="shared" si="1"/>
        <v>13.877487562500006</v>
      </c>
      <c r="G24">
        <f t="shared" si="3"/>
        <v>3.3649807389478292</v>
      </c>
      <c r="N24" s="7"/>
    </row>
    <row r="25" spans="1:14" x14ac:dyDescent="0.3">
      <c r="A25">
        <v>19</v>
      </c>
      <c r="B25" s="7">
        <f t="shared" si="0"/>
        <v>6.25E-2</v>
      </c>
      <c r="C25">
        <f t="shared" si="2"/>
        <v>117.29921275311273</v>
      </c>
      <c r="E25">
        <v>34.902000000000001</v>
      </c>
      <c r="F25" s="7">
        <f t="shared" si="1"/>
        <v>13.879350250000002</v>
      </c>
      <c r="G25">
        <f t="shared" si="3"/>
        <v>3.0778545834435675</v>
      </c>
      <c r="N25" s="7"/>
    </row>
    <row r="26" spans="1:14" x14ac:dyDescent="0.3">
      <c r="A26">
        <v>20</v>
      </c>
      <c r="B26" s="7">
        <f t="shared" si="0"/>
        <v>0</v>
      </c>
      <c r="C26">
        <f t="shared" si="2"/>
        <v>117.44611226308979</v>
      </c>
      <c r="E26">
        <v>34.902999999999999</v>
      </c>
      <c r="F26" s="7">
        <f t="shared" si="1"/>
        <v>13.881213062499997</v>
      </c>
      <c r="G26">
        <f t="shared" si="3"/>
        <v>2.7610067290493907</v>
      </c>
      <c r="N26" s="7"/>
    </row>
    <row r="27" spans="1:14" x14ac:dyDescent="0.3">
      <c r="A27">
        <v>21</v>
      </c>
      <c r="B27" s="7">
        <f t="shared" si="0"/>
        <v>6.25E-2</v>
      </c>
      <c r="C27">
        <f>SQRT(C26^2-2*$C$2*(B27-B26)-4*$C$2*ABS(B27-B26)/7)</f>
        <v>117.18156055424666</v>
      </c>
      <c r="E27">
        <v>34.904000000000003</v>
      </c>
      <c r="F27" s="7">
        <f t="shared" si="1"/>
        <v>13.883076000000006</v>
      </c>
      <c r="G27">
        <f t="shared" si="3"/>
        <v>2.40270750125147</v>
      </c>
      <c r="N27" s="7"/>
    </row>
    <row r="28" spans="1:14" x14ac:dyDescent="0.3">
      <c r="A28">
        <v>22</v>
      </c>
      <c r="B28" s="7">
        <f t="shared" si="0"/>
        <v>0.25</v>
      </c>
      <c r="C28">
        <f t="shared" si="2"/>
        <v>116.38429738831366</v>
      </c>
      <c r="E28">
        <v>34.905000000000001</v>
      </c>
      <c r="F28" s="7">
        <f t="shared" si="1"/>
        <v>13.884939062500003</v>
      </c>
      <c r="G28">
        <f t="shared" si="3"/>
        <v>1.9805868759014944</v>
      </c>
      <c r="N28" s="7"/>
    </row>
    <row r="29" spans="1:14" x14ac:dyDescent="0.3">
      <c r="A29">
        <v>23</v>
      </c>
      <c r="B29" s="7">
        <f t="shared" si="0"/>
        <v>0.5625</v>
      </c>
      <c r="C29">
        <f t="shared" si="2"/>
        <v>115.04324804021687</v>
      </c>
      <c r="E29">
        <v>34.905999999999999</v>
      </c>
      <c r="F29" s="7">
        <f t="shared" si="1"/>
        <v>13.886802249999997</v>
      </c>
      <c r="G29">
        <f t="shared" si="3"/>
        <v>1.4395559270535156</v>
      </c>
      <c r="N29" s="7"/>
    </row>
    <row r="30" spans="1:14" x14ac:dyDescent="0.3">
      <c r="A30">
        <v>24</v>
      </c>
      <c r="B30" s="7">
        <f t="shared" si="0"/>
        <v>1</v>
      </c>
      <c r="C30">
        <f t="shared" si="2"/>
        <v>113.13907749819627</v>
      </c>
      <c r="E30">
        <v>34.906999999999996</v>
      </c>
      <c r="F30" s="7">
        <f t="shared" si="1"/>
        <v>13.888665562499993</v>
      </c>
      <c r="G30">
        <f t="shared" si="3"/>
        <v>0.47095012361347727</v>
      </c>
      <c r="N30" s="7"/>
    </row>
    <row r="31" spans="1:14" x14ac:dyDescent="0.3">
      <c r="A31">
        <v>25</v>
      </c>
      <c r="B31" s="7">
        <f t="shared" si="0"/>
        <v>1.5625</v>
      </c>
      <c r="C31">
        <f t="shared" si="2"/>
        <v>110.6427154903179</v>
      </c>
      <c r="E31">
        <v>34.908000000000001</v>
      </c>
      <c r="F31" s="7">
        <f t="shared" si="1"/>
        <v>13.890529000000003</v>
      </c>
      <c r="G31" t="e">
        <f t="shared" si="3"/>
        <v>#NUM!</v>
      </c>
      <c r="N31" s="7"/>
    </row>
    <row r="32" spans="1:14" x14ac:dyDescent="0.3">
      <c r="A32">
        <v>26</v>
      </c>
      <c r="B32" s="7">
        <f t="shared" si="0"/>
        <v>2.25</v>
      </c>
      <c r="C32">
        <f t="shared" si="2"/>
        <v>107.51291932334725</v>
      </c>
      <c r="N32" s="7"/>
    </row>
    <row r="33" spans="1:14" x14ac:dyDescent="0.3">
      <c r="B33" s="7"/>
      <c r="N33" s="7"/>
    </row>
    <row r="34" spans="1:14" x14ac:dyDescent="0.3">
      <c r="B34" s="7"/>
      <c r="N34" s="7"/>
    </row>
    <row r="35" spans="1:14" x14ac:dyDescent="0.3">
      <c r="B35" s="7"/>
    </row>
    <row r="36" spans="1:14" x14ac:dyDescent="0.3">
      <c r="B36" s="1" t="s">
        <v>0</v>
      </c>
      <c r="C36" s="1" t="s">
        <v>1</v>
      </c>
    </row>
    <row r="37" spans="1:14" x14ac:dyDescent="0.3">
      <c r="A37" s="3" t="s">
        <v>2</v>
      </c>
      <c r="B37" s="4">
        <v>9.81</v>
      </c>
      <c r="C37" s="4">
        <v>386.22050000000002</v>
      </c>
    </row>
    <row r="38" spans="1:14" ht="6" customHeight="1" x14ac:dyDescent="0.3">
      <c r="B38" s="7"/>
    </row>
    <row r="39" spans="1:14" ht="24.9" customHeight="1" x14ac:dyDescent="0.3">
      <c r="A39" s="20" t="s">
        <v>3</v>
      </c>
      <c r="B39" s="20"/>
      <c r="C39" s="20"/>
      <c r="E39" s="20" t="s">
        <v>5</v>
      </c>
      <c r="F39" s="20"/>
      <c r="G39" s="20"/>
      <c r="I39" s="20" t="s">
        <v>6</v>
      </c>
      <c r="J39" s="20"/>
      <c r="K39" s="20"/>
    </row>
    <row r="40" spans="1:14" x14ac:dyDescent="0.3">
      <c r="A40" s="6" t="s">
        <v>9</v>
      </c>
      <c r="B40" s="6" t="s">
        <v>12</v>
      </c>
      <c r="C40" s="6" t="s">
        <v>11</v>
      </c>
      <c r="E40" s="6" t="s">
        <v>9</v>
      </c>
      <c r="F40" s="6" t="s">
        <v>13</v>
      </c>
      <c r="G40" s="6" t="s">
        <v>11</v>
      </c>
      <c r="I40" s="6" t="s">
        <v>9</v>
      </c>
      <c r="J40" s="6" t="s">
        <v>14</v>
      </c>
      <c r="K40" s="6" t="s">
        <v>11</v>
      </c>
    </row>
    <row r="41" spans="1:14" x14ac:dyDescent="0.3">
      <c r="A41">
        <v>0</v>
      </c>
      <c r="B41" s="7">
        <f>(A41-20)^2/16</f>
        <v>25</v>
      </c>
      <c r="C41">
        <v>0</v>
      </c>
      <c r="E41">
        <f>A73</f>
        <v>31.555555555555557</v>
      </c>
      <c r="F41">
        <f>13-13/116*(E41-38)^2</f>
        <v>8.3456790123456805</v>
      </c>
      <c r="G41">
        <f>C73</f>
        <v>74.196864799206637</v>
      </c>
      <c r="I41">
        <f>E55</f>
        <v>44.444444444444443</v>
      </c>
      <c r="J41">
        <f>(I41-56)^2/16</f>
        <v>8.3456790123456805</v>
      </c>
      <c r="K41">
        <f>G55</f>
        <v>58.743351952276861</v>
      </c>
    </row>
    <row r="42" spans="1:14" x14ac:dyDescent="0.3">
      <c r="A42">
        <v>1</v>
      </c>
      <c r="B42" s="7">
        <f t="shared" ref="B42:B73" si="4">(A42-20)^2/16</f>
        <v>22.5625</v>
      </c>
      <c r="C42">
        <f>SQRT(C41^2-2*$C$2*(B42-B41)-4*$C$2*ABS(B42-B41)/7)</f>
        <v>36.672536800133457</v>
      </c>
      <c r="E42">
        <v>32</v>
      </c>
      <c r="F42">
        <f t="shared" ref="F42:F55" si="5">13-13/116*(E42-38)^2</f>
        <v>8.9655172413793096</v>
      </c>
      <c r="G42">
        <f>SQRT(G41^2-2*$C$2*(F42-F41)-4*$C$2*ABS(F42-F41)/7)</f>
        <v>69.925600328354662</v>
      </c>
      <c r="I42">
        <v>45</v>
      </c>
      <c r="J42">
        <f t="shared" ref="J42:J70" si="6">(I42-56)^2/16</f>
        <v>7.5625</v>
      </c>
      <c r="K42">
        <f>SQRT(K41^2-2*$C$2*(J42-J41)-4*$C$2*ABS(J42-J41)/7)</f>
        <v>62.312882969162779</v>
      </c>
    </row>
    <row r="43" spans="1:14" x14ac:dyDescent="0.3">
      <c r="A43">
        <v>2</v>
      </c>
      <c r="B43" s="7">
        <f t="shared" si="4"/>
        <v>20.25</v>
      </c>
      <c r="C43">
        <f t="shared" ref="C43:C73" si="7">SQRT(C42^2-2*$C$2*(B43-B42)-4*$C$2*ABS(B43-B42)/7)</f>
        <v>51.193573466654136</v>
      </c>
      <c r="E43">
        <v>33</v>
      </c>
      <c r="F43">
        <f t="shared" si="5"/>
        <v>10.198275862068964</v>
      </c>
      <c r="G43">
        <f t="shared" ref="G43:G55" si="8">SQRT(G42^2-2*$C$2*(F43-F42)-4*$C$2*ABS(F43-F42)/7)</f>
        <v>60.541635441414932</v>
      </c>
      <c r="I43">
        <v>46</v>
      </c>
      <c r="J43">
        <f t="shared" si="6"/>
        <v>6.25</v>
      </c>
      <c r="K43">
        <f t="shared" ref="K43:K70" si="9">SQRT(K42^2-2*$C$2*(J43-J42)-4*$C$2*ABS(J43-J42)/7)</f>
        <v>67.875318204989483</v>
      </c>
    </row>
    <row r="44" spans="1:14" x14ac:dyDescent="0.3">
      <c r="A44">
        <v>3</v>
      </c>
      <c r="B44" s="7">
        <f t="shared" si="4"/>
        <v>18.0625</v>
      </c>
      <c r="C44">
        <f t="shared" si="7"/>
        <v>61.868578671129292</v>
      </c>
      <c r="E44">
        <v>34</v>
      </c>
      <c r="F44">
        <f t="shared" si="5"/>
        <v>11.206896551724139</v>
      </c>
      <c r="G44">
        <f t="shared" si="8"/>
        <v>51.609976314395048</v>
      </c>
      <c r="I44">
        <v>47</v>
      </c>
      <c r="J44">
        <f t="shared" si="6"/>
        <v>5.0625</v>
      </c>
      <c r="K44">
        <f t="shared" si="9"/>
        <v>72.541397232890446</v>
      </c>
    </row>
    <row r="45" spans="1:14" x14ac:dyDescent="0.3">
      <c r="A45">
        <v>4</v>
      </c>
      <c r="B45" s="7">
        <f t="shared" si="4"/>
        <v>16</v>
      </c>
      <c r="C45">
        <f t="shared" si="7"/>
        <v>70.46766735785387</v>
      </c>
      <c r="E45">
        <v>35</v>
      </c>
      <c r="F45">
        <f t="shared" si="5"/>
        <v>11.991379310344827</v>
      </c>
      <c r="G45">
        <f t="shared" si="8"/>
        <v>43.410709289695873</v>
      </c>
      <c r="I45">
        <v>48</v>
      </c>
      <c r="J45">
        <f t="shared" si="6"/>
        <v>4</v>
      </c>
      <c r="K45">
        <f t="shared" si="9"/>
        <v>76.475367649608998</v>
      </c>
    </row>
    <row r="46" spans="1:14" x14ac:dyDescent="0.3">
      <c r="A46">
        <v>5</v>
      </c>
      <c r="B46" s="7">
        <f t="shared" si="4"/>
        <v>14.0625</v>
      </c>
      <c r="C46">
        <f t="shared" si="7"/>
        <v>77.683301374877217</v>
      </c>
      <c r="E46">
        <v>36</v>
      </c>
      <c r="F46">
        <f t="shared" si="5"/>
        <v>12.551724137931034</v>
      </c>
      <c r="G46">
        <f t="shared" si="8"/>
        <v>36.441592988059597</v>
      </c>
      <c r="I46">
        <v>49</v>
      </c>
      <c r="J46">
        <f t="shared" si="6"/>
        <v>3.0625</v>
      </c>
      <c r="K46">
        <f t="shared" si="9"/>
        <v>79.785596791383014</v>
      </c>
    </row>
    <row r="47" spans="1:14" x14ac:dyDescent="0.3">
      <c r="A47">
        <v>6</v>
      </c>
      <c r="B47" s="7">
        <f t="shared" si="4"/>
        <v>12.25</v>
      </c>
      <c r="C47">
        <f t="shared" si="7"/>
        <v>83.873300493746441</v>
      </c>
      <c r="E47">
        <v>37</v>
      </c>
      <c r="F47">
        <f t="shared" si="5"/>
        <v>12.887931034482758</v>
      </c>
      <c r="G47">
        <f t="shared" si="8"/>
        <v>31.529188232352862</v>
      </c>
      <c r="I47">
        <v>50</v>
      </c>
      <c r="J47">
        <f t="shared" si="6"/>
        <v>2.25</v>
      </c>
      <c r="K47">
        <f t="shared" si="9"/>
        <v>82.547156868924702</v>
      </c>
    </row>
    <row r="48" spans="1:14" x14ac:dyDescent="0.3">
      <c r="A48">
        <v>7</v>
      </c>
      <c r="B48" s="7">
        <f t="shared" si="4"/>
        <v>10.5625</v>
      </c>
      <c r="C48">
        <f t="shared" si="7"/>
        <v>89.251318267575201</v>
      </c>
      <c r="E48">
        <v>38</v>
      </c>
      <c r="F48">
        <f t="shared" si="5"/>
        <v>13</v>
      </c>
      <c r="G48">
        <f t="shared" si="8"/>
        <v>29.711777366655785</v>
      </c>
      <c r="I48">
        <v>51</v>
      </c>
      <c r="J48">
        <f t="shared" si="6"/>
        <v>1.5625</v>
      </c>
      <c r="K48">
        <f t="shared" si="9"/>
        <v>84.813659350956002</v>
      </c>
    </row>
    <row r="49" spans="1:11" x14ac:dyDescent="0.3">
      <c r="A49">
        <v>8</v>
      </c>
      <c r="B49" s="7">
        <f t="shared" si="4"/>
        <v>9</v>
      </c>
      <c r="C49">
        <f t="shared" si="7"/>
        <v>93.956889810471836</v>
      </c>
      <c r="E49">
        <v>39</v>
      </c>
      <c r="F49">
        <f t="shared" si="5"/>
        <v>12.887931034482758</v>
      </c>
      <c r="G49">
        <f t="shared" si="8"/>
        <v>30.734720522017234</v>
      </c>
      <c r="I49">
        <v>52</v>
      </c>
      <c r="J49">
        <f t="shared" si="6"/>
        <v>1</v>
      </c>
      <c r="K49">
        <f t="shared" si="9"/>
        <v>86.623972267661429</v>
      </c>
    </row>
    <row r="50" spans="1:11" x14ac:dyDescent="0.3">
      <c r="A50">
        <v>9</v>
      </c>
      <c r="B50" s="7">
        <f t="shared" si="4"/>
        <v>7.5625</v>
      </c>
      <c r="C50">
        <f t="shared" si="7"/>
        <v>98.086841761704804</v>
      </c>
      <c r="E50">
        <v>40</v>
      </c>
      <c r="F50">
        <f t="shared" si="5"/>
        <v>12.551724137931034</v>
      </c>
      <c r="G50">
        <f t="shared" si="8"/>
        <v>33.617302678960904</v>
      </c>
      <c r="I50">
        <v>53</v>
      </c>
      <c r="J50">
        <f t="shared" si="6"/>
        <v>0.5625</v>
      </c>
      <c r="K50">
        <f t="shared" si="9"/>
        <v>88.006251959327173</v>
      </c>
    </row>
    <row r="51" spans="1:11" x14ac:dyDescent="0.3">
      <c r="A51">
        <v>10</v>
      </c>
      <c r="B51" s="7">
        <f t="shared" si="4"/>
        <v>6.25</v>
      </c>
      <c r="C51">
        <f t="shared" si="7"/>
        <v>101.71131679555485</v>
      </c>
      <c r="E51">
        <v>41</v>
      </c>
      <c r="F51">
        <f t="shared" si="5"/>
        <v>11.991379310344827</v>
      </c>
      <c r="G51">
        <f t="shared" si="8"/>
        <v>37.937971688175587</v>
      </c>
      <c r="I51">
        <v>54</v>
      </c>
      <c r="J51">
        <f t="shared" si="6"/>
        <v>0.25</v>
      </c>
      <c r="K51">
        <f t="shared" si="9"/>
        <v>88.980448695204984</v>
      </c>
    </row>
    <row r="52" spans="1:11" x14ac:dyDescent="0.3">
      <c r="A52">
        <v>11</v>
      </c>
      <c r="B52" s="7">
        <f t="shared" si="4"/>
        <v>5.0625</v>
      </c>
      <c r="C52">
        <f t="shared" si="7"/>
        <v>104.88273192169028</v>
      </c>
      <c r="E52">
        <v>42</v>
      </c>
      <c r="F52">
        <f t="shared" si="5"/>
        <v>11.206896551724139</v>
      </c>
      <c r="G52">
        <f t="shared" si="8"/>
        <v>43.268036872249347</v>
      </c>
      <c r="I52">
        <v>55</v>
      </c>
      <c r="J52">
        <f t="shared" si="6"/>
        <v>6.25E-2</v>
      </c>
      <c r="K52">
        <f t="shared" si="9"/>
        <v>89.559880357461751</v>
      </c>
    </row>
    <row r="53" spans="1:11" x14ac:dyDescent="0.3">
      <c r="A53">
        <v>12</v>
      </c>
      <c r="B53" s="7">
        <f t="shared" si="4"/>
        <v>4</v>
      </c>
      <c r="C53">
        <f t="shared" si="7"/>
        <v>107.64113990477807</v>
      </c>
      <c r="E53">
        <v>43</v>
      </c>
      <c r="F53">
        <f t="shared" si="5"/>
        <v>10.198275862068964</v>
      </c>
      <c r="G53">
        <f t="shared" si="8"/>
        <v>49.28106123355527</v>
      </c>
      <c r="I53">
        <v>56</v>
      </c>
      <c r="J53">
        <f t="shared" si="6"/>
        <v>0</v>
      </c>
      <c r="K53">
        <f t="shared" si="9"/>
        <v>89.752192969626932</v>
      </c>
    </row>
    <row r="54" spans="1:11" x14ac:dyDescent="0.3">
      <c r="A54">
        <v>13</v>
      </c>
      <c r="B54" s="7">
        <f t="shared" si="4"/>
        <v>3.0625</v>
      </c>
      <c r="C54">
        <f t="shared" si="7"/>
        <v>110.0176104004004</v>
      </c>
      <c r="E54">
        <v>44</v>
      </c>
      <c r="F54">
        <f t="shared" si="5"/>
        <v>8.9655172413793096</v>
      </c>
      <c r="G54">
        <f t="shared" si="8"/>
        <v>55.75652105712922</v>
      </c>
      <c r="I54">
        <v>57</v>
      </c>
      <c r="J54">
        <f t="shared" si="6"/>
        <v>6.25E-2</v>
      </c>
      <c r="K54">
        <f t="shared" si="9"/>
        <v>89.405732428471481</v>
      </c>
    </row>
    <row r="55" spans="1:11" x14ac:dyDescent="0.3">
      <c r="A55">
        <v>14</v>
      </c>
      <c r="B55" s="7">
        <f t="shared" si="4"/>
        <v>2.25</v>
      </c>
      <c r="C55">
        <f t="shared" si="7"/>
        <v>112.03645054177683</v>
      </c>
      <c r="E55">
        <f>400/9</f>
        <v>44.444444444444443</v>
      </c>
      <c r="F55">
        <f t="shared" si="5"/>
        <v>8.3456790123456805</v>
      </c>
      <c r="G55">
        <f t="shared" si="8"/>
        <v>58.743351952276861</v>
      </c>
      <c r="I55">
        <v>58</v>
      </c>
      <c r="J55">
        <f t="shared" si="6"/>
        <v>0.25</v>
      </c>
      <c r="K55">
        <f t="shared" si="9"/>
        <v>88.358200161129886</v>
      </c>
    </row>
    <row r="56" spans="1:11" x14ac:dyDescent="0.3">
      <c r="A56">
        <v>15</v>
      </c>
      <c r="B56" s="7">
        <f t="shared" si="4"/>
        <v>1.5625</v>
      </c>
      <c r="C56">
        <f t="shared" si="7"/>
        <v>113.71670921793837</v>
      </c>
      <c r="I56">
        <v>59</v>
      </c>
      <c r="J56">
        <f t="shared" si="6"/>
        <v>0.5625</v>
      </c>
      <c r="K56">
        <f t="shared" si="9"/>
        <v>86.584154305425429</v>
      </c>
    </row>
    <row r="57" spans="1:11" x14ac:dyDescent="0.3">
      <c r="A57">
        <v>16</v>
      </c>
      <c r="B57" s="7">
        <f t="shared" si="4"/>
        <v>1</v>
      </c>
      <c r="C57">
        <f t="shared" si="7"/>
        <v>115.07321892728004</v>
      </c>
      <c r="I57">
        <v>60</v>
      </c>
      <c r="J57">
        <f t="shared" si="6"/>
        <v>1</v>
      </c>
      <c r="K57">
        <f t="shared" si="9"/>
        <v>84.037597028268962</v>
      </c>
    </row>
    <row r="58" spans="1:11" x14ac:dyDescent="0.3">
      <c r="A58">
        <v>17</v>
      </c>
      <c r="B58" s="7">
        <f t="shared" si="4"/>
        <v>0.5625</v>
      </c>
      <c r="C58">
        <f t="shared" si="7"/>
        <v>116.11732655717543</v>
      </c>
      <c r="I58">
        <v>61</v>
      </c>
      <c r="J58">
        <f t="shared" si="6"/>
        <v>1.5625</v>
      </c>
      <c r="K58">
        <f t="shared" si="9"/>
        <v>80.645380203792769</v>
      </c>
    </row>
    <row r="59" spans="1:11" x14ac:dyDescent="0.3">
      <c r="A59">
        <v>18</v>
      </c>
      <c r="B59" s="7">
        <f t="shared" si="4"/>
        <v>0.25</v>
      </c>
      <c r="C59">
        <f t="shared" si="7"/>
        <v>116.85740623878807</v>
      </c>
      <c r="I59">
        <v>62</v>
      </c>
      <c r="J59">
        <f t="shared" si="6"/>
        <v>2.25</v>
      </c>
      <c r="K59">
        <f t="shared" si="9"/>
        <v>76.2947880170817</v>
      </c>
    </row>
    <row r="60" spans="1:11" x14ac:dyDescent="0.3">
      <c r="A60">
        <v>19</v>
      </c>
      <c r="B60" s="7">
        <f t="shared" si="4"/>
        <v>6.25E-2</v>
      </c>
      <c r="C60">
        <f t="shared" si="7"/>
        <v>117.29921275311273</v>
      </c>
      <c r="I60">
        <v>63</v>
      </c>
      <c r="J60">
        <f t="shared" si="6"/>
        <v>3.0625</v>
      </c>
      <c r="K60">
        <f t="shared" si="9"/>
        <v>70.809389951878188</v>
      </c>
    </row>
    <row r="61" spans="1:11" x14ac:dyDescent="0.3">
      <c r="A61">
        <v>20</v>
      </c>
      <c r="B61" s="7">
        <f t="shared" si="4"/>
        <v>0</v>
      </c>
      <c r="C61">
        <f t="shared" si="7"/>
        <v>117.44611226308979</v>
      </c>
      <c r="I61">
        <v>64</v>
      </c>
      <c r="J61">
        <f t="shared" si="6"/>
        <v>4</v>
      </c>
      <c r="K61">
        <f t="shared" si="9"/>
        <v>63.897593292481943</v>
      </c>
    </row>
    <row r="62" spans="1:11" x14ac:dyDescent="0.3">
      <c r="A62">
        <v>21</v>
      </c>
      <c r="B62" s="7">
        <f t="shared" si="4"/>
        <v>6.25E-2</v>
      </c>
      <c r="C62">
        <f t="shared" si="7"/>
        <v>117.18156055424666</v>
      </c>
      <c r="I62">
        <v>65</v>
      </c>
      <c r="J62">
        <f t="shared" si="6"/>
        <v>5.0625</v>
      </c>
      <c r="K62">
        <f t="shared" si="9"/>
        <v>55.024474992627511</v>
      </c>
    </row>
    <row r="63" spans="1:11" x14ac:dyDescent="0.3">
      <c r="A63">
        <v>22</v>
      </c>
      <c r="B63" s="7">
        <f t="shared" si="4"/>
        <v>0.25</v>
      </c>
      <c r="C63">
        <f t="shared" si="7"/>
        <v>116.38429738831366</v>
      </c>
      <c r="I63">
        <v>66</v>
      </c>
      <c r="J63">
        <f t="shared" si="6"/>
        <v>6.25</v>
      </c>
      <c r="K63">
        <f t="shared" si="9"/>
        <v>42.992336111052616</v>
      </c>
    </row>
    <row r="64" spans="1:11" x14ac:dyDescent="0.3">
      <c r="A64">
        <v>23</v>
      </c>
      <c r="B64" s="7">
        <f t="shared" si="4"/>
        <v>0.5625</v>
      </c>
      <c r="C64">
        <f t="shared" si="7"/>
        <v>115.04324804021687</v>
      </c>
      <c r="I64">
        <v>67</v>
      </c>
      <c r="J64">
        <f t="shared" si="6"/>
        <v>7.5625</v>
      </c>
      <c r="K64">
        <f t="shared" si="9"/>
        <v>23.341953148477501</v>
      </c>
    </row>
    <row r="65" spans="1:19" x14ac:dyDescent="0.3">
      <c r="A65">
        <v>24</v>
      </c>
      <c r="B65" s="7">
        <f t="shared" si="4"/>
        <v>1</v>
      </c>
      <c r="C65">
        <f t="shared" si="7"/>
        <v>113.13907749819627</v>
      </c>
      <c r="I65">
        <v>67.099999999999994</v>
      </c>
      <c r="J65">
        <f t="shared" si="6"/>
        <v>7.7006249999999925</v>
      </c>
      <c r="K65">
        <f t="shared" si="9"/>
        <v>20.19082790128472</v>
      </c>
    </row>
    <row r="66" spans="1:19" x14ac:dyDescent="0.3">
      <c r="A66">
        <v>25</v>
      </c>
      <c r="B66" s="7">
        <f t="shared" si="4"/>
        <v>1.5625</v>
      </c>
      <c r="C66">
        <f t="shared" si="7"/>
        <v>110.6427154903179</v>
      </c>
      <c r="I66">
        <v>67.2</v>
      </c>
      <c r="J66">
        <f t="shared" si="6"/>
        <v>7.8400000000000043</v>
      </c>
      <c r="K66">
        <f t="shared" si="9"/>
        <v>16.408865373850286</v>
      </c>
    </row>
    <row r="67" spans="1:19" x14ac:dyDescent="0.3">
      <c r="A67">
        <v>26</v>
      </c>
      <c r="B67" s="7">
        <f t="shared" si="4"/>
        <v>2.25</v>
      </c>
      <c r="C67">
        <f t="shared" si="7"/>
        <v>107.51291932334725</v>
      </c>
      <c r="I67">
        <v>67.3</v>
      </c>
      <c r="J67">
        <f t="shared" si="6"/>
        <v>7.9806249999999963</v>
      </c>
      <c r="K67">
        <f t="shared" si="9"/>
        <v>11.383794241784843</v>
      </c>
    </row>
    <row r="68" spans="1:19" x14ac:dyDescent="0.3">
      <c r="A68">
        <v>27</v>
      </c>
      <c r="B68" s="7">
        <f t="shared" si="4"/>
        <v>3.0625</v>
      </c>
      <c r="C68">
        <f t="shared" si="7"/>
        <v>103.69234710533988</v>
      </c>
      <c r="I68">
        <v>67.349999999999994</v>
      </c>
      <c r="J68">
        <f t="shared" si="6"/>
        <v>8.0514062499999923</v>
      </c>
      <c r="K68">
        <f t="shared" si="9"/>
        <v>7.7003371317089924</v>
      </c>
    </row>
    <row r="69" spans="1:19" x14ac:dyDescent="0.3">
      <c r="A69">
        <v>28</v>
      </c>
      <c r="B69" s="7">
        <f t="shared" si="4"/>
        <v>4</v>
      </c>
      <c r="C69">
        <f t="shared" si="7"/>
        <v>99.101138093508155</v>
      </c>
      <c r="I69">
        <v>67.39</v>
      </c>
      <c r="J69">
        <f t="shared" si="6"/>
        <v>8.1082562500000002</v>
      </c>
      <c r="K69">
        <f t="shared" si="9"/>
        <v>1.6838266768532821</v>
      </c>
    </row>
    <row r="70" spans="1:19" x14ac:dyDescent="0.3">
      <c r="A70">
        <v>29</v>
      </c>
      <c r="B70" s="7">
        <f t="shared" si="4"/>
        <v>5.0625</v>
      </c>
      <c r="C70">
        <f t="shared" si="7"/>
        <v>93.625989933732768</v>
      </c>
      <c r="I70">
        <v>67.400000000000006</v>
      </c>
      <c r="J70">
        <f t="shared" si="6"/>
        <v>8.1225000000000076</v>
      </c>
      <c r="K70" t="e">
        <f t="shared" si="9"/>
        <v>#NUM!</v>
      </c>
    </row>
    <row r="71" spans="1:19" x14ac:dyDescent="0.3">
      <c r="A71">
        <v>30</v>
      </c>
      <c r="B71" s="7">
        <f t="shared" si="4"/>
        <v>6.25</v>
      </c>
      <c r="C71">
        <f t="shared" si="7"/>
        <v>87.100368008079386</v>
      </c>
    </row>
    <row r="72" spans="1:19" x14ac:dyDescent="0.3">
      <c r="A72">
        <v>31</v>
      </c>
      <c r="B72" s="7">
        <f t="shared" si="4"/>
        <v>7.5625</v>
      </c>
      <c r="C72">
        <f t="shared" si="7"/>
        <v>79.26525039159884</v>
      </c>
    </row>
    <row r="73" spans="1:19" x14ac:dyDescent="0.3">
      <c r="A73">
        <f>284/9</f>
        <v>31.555555555555557</v>
      </c>
      <c r="B73" s="7">
        <f t="shared" si="4"/>
        <v>8.3456790123456805</v>
      </c>
      <c r="C73">
        <f t="shared" si="7"/>
        <v>74.196864799206637</v>
      </c>
    </row>
    <row r="77" spans="1:19" ht="15" customHeight="1" x14ac:dyDescent="0.3">
      <c r="B77" s="1" t="s">
        <v>0</v>
      </c>
      <c r="C77" s="1" t="s">
        <v>1</v>
      </c>
      <c r="D77" s="2"/>
    </row>
    <row r="78" spans="1:19" ht="15" customHeight="1" x14ac:dyDescent="0.3">
      <c r="A78" s="3" t="s">
        <v>2</v>
      </c>
      <c r="B78" s="4">
        <v>9.81</v>
      </c>
      <c r="C78" s="4">
        <v>386.22050000000002</v>
      </c>
    </row>
    <row r="79" spans="1:19" ht="8.25" customHeight="1" x14ac:dyDescent="0.3"/>
    <row r="80" spans="1:19" ht="28.5" customHeight="1" x14ac:dyDescent="0.3">
      <c r="A80" s="21" t="s">
        <v>3</v>
      </c>
      <c r="B80" s="21"/>
      <c r="C80" s="21"/>
      <c r="E80" s="21" t="s">
        <v>5</v>
      </c>
      <c r="F80" s="21"/>
      <c r="G80" s="21"/>
      <c r="I80" s="20" t="s">
        <v>6</v>
      </c>
      <c r="J80" s="20"/>
      <c r="K80" s="20"/>
      <c r="M80" s="20" t="s">
        <v>7</v>
      </c>
      <c r="N80" s="20"/>
      <c r="O80" s="20"/>
      <c r="Q80" s="20" t="s">
        <v>8</v>
      </c>
      <c r="R80" s="20"/>
      <c r="S80" s="20"/>
    </row>
    <row r="81" spans="1:19" x14ac:dyDescent="0.3">
      <c r="A81" s="6" t="s">
        <v>9</v>
      </c>
      <c r="B81" s="6" t="s">
        <v>12</v>
      </c>
      <c r="C81" s="6" t="s">
        <v>11</v>
      </c>
      <c r="E81" s="6" t="s">
        <v>9</v>
      </c>
      <c r="F81" s="6" t="s">
        <v>13</v>
      </c>
      <c r="G81" s="6" t="s">
        <v>11</v>
      </c>
      <c r="I81" s="6" t="s">
        <v>9</v>
      </c>
      <c r="J81" s="6" t="s">
        <v>14</v>
      </c>
      <c r="K81" s="6" t="s">
        <v>11</v>
      </c>
      <c r="M81" s="6" t="s">
        <v>9</v>
      </c>
      <c r="N81" s="6" t="s">
        <v>15</v>
      </c>
      <c r="O81" s="6" t="s">
        <v>11</v>
      </c>
      <c r="Q81" s="6" t="s">
        <v>9</v>
      </c>
      <c r="R81" s="6" t="s">
        <v>16</v>
      </c>
      <c r="S81" s="6" t="s">
        <v>11</v>
      </c>
    </row>
    <row r="82" spans="1:19" x14ac:dyDescent="0.3">
      <c r="A82">
        <v>0</v>
      </c>
      <c r="B82" s="7">
        <f>(A82-20)^2/16</f>
        <v>25</v>
      </c>
      <c r="C82">
        <v>0</v>
      </c>
      <c r="E82">
        <f>A114</f>
        <v>31.555555555555557</v>
      </c>
      <c r="F82">
        <f>B114</f>
        <v>8.3456790123456805</v>
      </c>
      <c r="G82">
        <f>C114</f>
        <v>74.196864799206637</v>
      </c>
      <c r="I82">
        <f>E96</f>
        <v>44.444444444444443</v>
      </c>
      <c r="J82">
        <f>F96</f>
        <v>8.3456790123456805</v>
      </c>
      <c r="K82">
        <f>G96</f>
        <v>58.743351952276861</v>
      </c>
      <c r="M82">
        <f>I104</f>
        <v>65.142857142857139</v>
      </c>
      <c r="N82">
        <f t="shared" ref="N82" si="10">J104</f>
        <v>5.2244897959183625</v>
      </c>
      <c r="O82">
        <f t="shared" ref="O82" si="11">K104</f>
        <v>53.542642415660822</v>
      </c>
      <c r="Q82">
        <f>M94</f>
        <v>76.285714285714292</v>
      </c>
      <c r="R82">
        <f t="shared" ref="R82" si="12">N94</f>
        <v>3.3517406962785028</v>
      </c>
      <c r="S82">
        <f t="shared" ref="S82" si="13">O94</f>
        <v>51.720362561056177</v>
      </c>
    </row>
    <row r="83" spans="1:19" x14ac:dyDescent="0.3">
      <c r="A83">
        <v>1</v>
      </c>
      <c r="B83" s="7">
        <f t="shared" ref="B83:B110" si="14">(A83-20)^2/16</f>
        <v>22.5625</v>
      </c>
      <c r="C83">
        <f>SQRT(C82^2-2*$C$2*(B83-B82)-4*$C$2*ABS(B83-B82)/7)</f>
        <v>36.672536800133457</v>
      </c>
      <c r="E83">
        <v>32</v>
      </c>
      <c r="F83">
        <f t="shared" ref="F83:F96" si="15">13-13/116*(E83-38)^2</f>
        <v>8.9655172413793096</v>
      </c>
      <c r="G83">
        <f>SQRT(G82^2-2*$C$2*(F83-F82)-4*$C$2*ABS(F83-F82)/7)</f>
        <v>69.925600328354662</v>
      </c>
      <c r="I83">
        <v>45</v>
      </c>
      <c r="J83">
        <f t="shared" ref="J83:J104" si="16">(I83-56)^2/16</f>
        <v>7.5625</v>
      </c>
      <c r="K83">
        <f>SQRT(K82^2-2*$C$2*(J83-J82)-4*$C$2*ABS(J83-J82)/7)</f>
        <v>62.312882969162779</v>
      </c>
      <c r="M83">
        <v>66</v>
      </c>
      <c r="N83">
        <f>8-2/17*(M83-70)^2</f>
        <v>6.117647058823529</v>
      </c>
      <c r="O83">
        <f>SQRT(O82^2-2*$C$2*(N83-N82)-4*$C$2*ABS(N83-N82)/7)</f>
        <v>44.494783472925519</v>
      </c>
      <c r="Q83">
        <v>77</v>
      </c>
      <c r="R83">
        <f>(Q83-84)^2/16</f>
        <v>3.0625</v>
      </c>
      <c r="S83">
        <f>SQRT(S82^2-2*$C$2*(R83-R82)-4*$C$2*ABS(R83-R82)/7)</f>
        <v>53.240798249221335</v>
      </c>
    </row>
    <row r="84" spans="1:19" x14ac:dyDescent="0.3">
      <c r="A84">
        <v>2</v>
      </c>
      <c r="B84" s="7">
        <f t="shared" si="14"/>
        <v>20.25</v>
      </c>
      <c r="C84">
        <f t="shared" ref="C84:C110" si="17">SQRT(C83^2-2*$C$2*(B84-B83)-4*$C$2*ABS(B84-B83)/7)</f>
        <v>51.193573466654136</v>
      </c>
      <c r="E84">
        <v>33</v>
      </c>
      <c r="F84">
        <f t="shared" si="15"/>
        <v>10.198275862068964</v>
      </c>
      <c r="G84">
        <f t="shared" ref="G84:G96" si="18">SQRT(G83^2-2*$C$2*(F84-F83)-4*$C$2*ABS(F84-F83)/7)</f>
        <v>60.541635441414932</v>
      </c>
      <c r="I84">
        <v>46</v>
      </c>
      <c r="J84">
        <f t="shared" si="16"/>
        <v>6.25</v>
      </c>
      <c r="K84">
        <f t="shared" ref="K84:K104" si="19">SQRT(K83^2-2*$C$2*(J84-J83)-4*$C$2*ABS(J84-J83)/7)</f>
        <v>67.875318204989483</v>
      </c>
      <c r="M84">
        <v>67</v>
      </c>
      <c r="N84">
        <f t="shared" ref="N84:N94" si="20">8-2/17*(M84-70)^2</f>
        <v>6.9411764705882355</v>
      </c>
      <c r="O84">
        <f t="shared" ref="O84:O94" si="21">SQRT(O83^2-2*$C$2*(N84-N83)-4*$C$2*ABS(N84-N83)/7)</f>
        <v>34.086757698850917</v>
      </c>
      <c r="Q84">
        <v>78</v>
      </c>
      <c r="R84">
        <f t="shared" ref="R84:R106" si="22">(Q84-84)^2/16</f>
        <v>2.25</v>
      </c>
      <c r="S84">
        <f t="shared" ref="S84:S106" si="23">SQRT(S83^2-2*$C$2*(R84-R83)-4*$C$2*ABS(R84-R83)/7)</f>
        <v>57.296372049197004</v>
      </c>
    </row>
    <row r="85" spans="1:19" x14ac:dyDescent="0.3">
      <c r="A85">
        <v>3</v>
      </c>
      <c r="B85" s="7">
        <f t="shared" si="14"/>
        <v>18.0625</v>
      </c>
      <c r="C85">
        <f t="shared" si="17"/>
        <v>61.868578671129292</v>
      </c>
      <c r="E85">
        <v>34</v>
      </c>
      <c r="F85">
        <f t="shared" si="15"/>
        <v>11.206896551724139</v>
      </c>
      <c r="G85">
        <f t="shared" si="18"/>
        <v>51.609976314395048</v>
      </c>
      <c r="I85">
        <v>47</v>
      </c>
      <c r="J85">
        <f t="shared" si="16"/>
        <v>5.0625</v>
      </c>
      <c r="K85">
        <f t="shared" si="19"/>
        <v>72.541397232890446</v>
      </c>
      <c r="M85">
        <v>68</v>
      </c>
      <c r="N85">
        <f t="shared" si="20"/>
        <v>7.5294117647058822</v>
      </c>
      <c r="O85">
        <f t="shared" si="21"/>
        <v>24.035556469321037</v>
      </c>
      <c r="Q85">
        <v>79</v>
      </c>
      <c r="R85">
        <f t="shared" si="22"/>
        <v>1.5625</v>
      </c>
      <c r="S85">
        <f t="shared" si="23"/>
        <v>60.516096663260974</v>
      </c>
    </row>
    <row r="86" spans="1:19" x14ac:dyDescent="0.3">
      <c r="A86">
        <v>4</v>
      </c>
      <c r="B86" s="7">
        <f t="shared" si="14"/>
        <v>16</v>
      </c>
      <c r="C86">
        <f t="shared" si="17"/>
        <v>70.46766735785387</v>
      </c>
      <c r="E86">
        <v>35</v>
      </c>
      <c r="F86">
        <f t="shared" si="15"/>
        <v>11.991379310344827</v>
      </c>
      <c r="G86">
        <f t="shared" si="18"/>
        <v>43.410709289695873</v>
      </c>
      <c r="I86">
        <v>48</v>
      </c>
      <c r="J86">
        <f t="shared" si="16"/>
        <v>4</v>
      </c>
      <c r="K86">
        <f t="shared" si="19"/>
        <v>76.475367649608998</v>
      </c>
      <c r="M86">
        <v>69</v>
      </c>
      <c r="N86">
        <f t="shared" si="20"/>
        <v>7.882352941176471</v>
      </c>
      <c r="O86">
        <f t="shared" si="21"/>
        <v>15.072774443073463</v>
      </c>
      <c r="Q86">
        <v>80</v>
      </c>
      <c r="R86">
        <f t="shared" si="22"/>
        <v>1</v>
      </c>
      <c r="S86">
        <f t="shared" si="23"/>
        <v>63.028197771201718</v>
      </c>
    </row>
    <row r="87" spans="1:19" x14ac:dyDescent="0.3">
      <c r="A87">
        <v>5</v>
      </c>
      <c r="B87" s="7">
        <f t="shared" si="14"/>
        <v>14.0625</v>
      </c>
      <c r="C87">
        <f t="shared" si="17"/>
        <v>77.683301374877217</v>
      </c>
      <c r="E87">
        <v>36</v>
      </c>
      <c r="F87">
        <f t="shared" si="15"/>
        <v>12.551724137931034</v>
      </c>
      <c r="G87">
        <f t="shared" si="18"/>
        <v>36.441592988059597</v>
      </c>
      <c r="I87">
        <v>49</v>
      </c>
      <c r="J87">
        <f t="shared" si="16"/>
        <v>3.0625</v>
      </c>
      <c r="K87">
        <f t="shared" si="19"/>
        <v>79.785596791383014</v>
      </c>
      <c r="M87">
        <v>70</v>
      </c>
      <c r="N87">
        <f t="shared" si="20"/>
        <v>8</v>
      </c>
      <c r="O87">
        <f t="shared" si="21"/>
        <v>10.504699628533819</v>
      </c>
      <c r="Q87">
        <v>81</v>
      </c>
      <c r="R87">
        <f t="shared" si="22"/>
        <v>0.5625</v>
      </c>
      <c r="S87">
        <f t="shared" si="23"/>
        <v>64.914879086275107</v>
      </c>
    </row>
    <row r="88" spans="1:19" x14ac:dyDescent="0.3">
      <c r="A88">
        <v>6</v>
      </c>
      <c r="B88" s="7">
        <f t="shared" si="14"/>
        <v>12.25</v>
      </c>
      <c r="C88">
        <f t="shared" si="17"/>
        <v>83.873300493746441</v>
      </c>
      <c r="E88">
        <v>37</v>
      </c>
      <c r="F88">
        <f t="shared" si="15"/>
        <v>12.887931034482758</v>
      </c>
      <c r="G88">
        <f t="shared" si="18"/>
        <v>31.529188232352862</v>
      </c>
      <c r="I88">
        <v>50</v>
      </c>
      <c r="J88">
        <f t="shared" si="16"/>
        <v>2.25</v>
      </c>
      <c r="K88">
        <f t="shared" si="19"/>
        <v>82.547156868924702</v>
      </c>
      <c r="M88">
        <v>71</v>
      </c>
      <c r="N88">
        <f t="shared" si="20"/>
        <v>7.882352941176471</v>
      </c>
      <c r="O88">
        <f t="shared" si="21"/>
        <v>13.238569510679001</v>
      </c>
      <c r="Q88">
        <v>82</v>
      </c>
      <c r="R88">
        <f t="shared" si="22"/>
        <v>0.25</v>
      </c>
      <c r="S88">
        <f t="shared" si="23"/>
        <v>66.229611148316025</v>
      </c>
    </row>
    <row r="89" spans="1:19" x14ac:dyDescent="0.3">
      <c r="A89">
        <v>7</v>
      </c>
      <c r="B89" s="7">
        <f t="shared" si="14"/>
        <v>10.5625</v>
      </c>
      <c r="C89">
        <f t="shared" si="17"/>
        <v>89.251318267575201</v>
      </c>
      <c r="E89">
        <v>38</v>
      </c>
      <c r="F89">
        <f t="shared" si="15"/>
        <v>13</v>
      </c>
      <c r="G89">
        <f t="shared" si="18"/>
        <v>29.711777366655785</v>
      </c>
      <c r="I89">
        <v>51</v>
      </c>
      <c r="J89">
        <f t="shared" si="16"/>
        <v>1.5625</v>
      </c>
      <c r="K89">
        <f t="shared" si="19"/>
        <v>84.813659350956002</v>
      </c>
      <c r="M89">
        <v>72</v>
      </c>
      <c r="N89">
        <f t="shared" si="20"/>
        <v>7.5294117647058822</v>
      </c>
      <c r="O89">
        <f t="shared" si="21"/>
        <v>19.235195551362715</v>
      </c>
      <c r="Q89">
        <v>83</v>
      </c>
      <c r="R89">
        <f t="shared" si="22"/>
        <v>6.25E-2</v>
      </c>
      <c r="S89">
        <f t="shared" si="23"/>
        <v>67.006069221377274</v>
      </c>
    </row>
    <row r="90" spans="1:19" x14ac:dyDescent="0.3">
      <c r="A90">
        <v>8</v>
      </c>
      <c r="B90" s="7">
        <f t="shared" si="14"/>
        <v>9</v>
      </c>
      <c r="C90">
        <f t="shared" si="17"/>
        <v>93.956889810471836</v>
      </c>
      <c r="E90">
        <v>39</v>
      </c>
      <c r="F90">
        <f t="shared" si="15"/>
        <v>12.887931034482758</v>
      </c>
      <c r="G90">
        <f t="shared" si="18"/>
        <v>30.734720522017234</v>
      </c>
      <c r="I90">
        <v>52</v>
      </c>
      <c r="J90">
        <f t="shared" si="16"/>
        <v>1</v>
      </c>
      <c r="K90">
        <f t="shared" si="19"/>
        <v>86.623972267661429</v>
      </c>
      <c r="M90">
        <v>73</v>
      </c>
      <c r="N90">
        <f t="shared" si="20"/>
        <v>6.9411764705882355</v>
      </c>
      <c r="O90">
        <f t="shared" si="21"/>
        <v>26.354274604245333</v>
      </c>
      <c r="Q90">
        <v>84</v>
      </c>
      <c r="R90">
        <f t="shared" si="22"/>
        <v>0</v>
      </c>
      <c r="S90">
        <f t="shared" si="23"/>
        <v>67.262896798415468</v>
      </c>
    </row>
    <row r="91" spans="1:19" x14ac:dyDescent="0.3">
      <c r="A91">
        <v>9</v>
      </c>
      <c r="B91" s="7">
        <f t="shared" si="14"/>
        <v>7.5625</v>
      </c>
      <c r="C91">
        <f t="shared" si="17"/>
        <v>98.086841761704804</v>
      </c>
      <c r="E91">
        <v>40</v>
      </c>
      <c r="F91">
        <f t="shared" si="15"/>
        <v>12.551724137931034</v>
      </c>
      <c r="G91">
        <f t="shared" si="18"/>
        <v>33.617302678960904</v>
      </c>
      <c r="I91">
        <v>53</v>
      </c>
      <c r="J91">
        <f t="shared" si="16"/>
        <v>0.5625</v>
      </c>
      <c r="K91">
        <f t="shared" si="19"/>
        <v>88.006251959327173</v>
      </c>
      <c r="M91">
        <v>74</v>
      </c>
      <c r="N91">
        <f t="shared" si="20"/>
        <v>6.117647058823529</v>
      </c>
      <c r="O91">
        <f t="shared" si="21"/>
        <v>33.895793968271349</v>
      </c>
      <c r="Q91">
        <v>85</v>
      </c>
      <c r="R91">
        <f t="shared" si="22"/>
        <v>6.25E-2</v>
      </c>
      <c r="S91">
        <f t="shared" si="23"/>
        <v>66.799896211959606</v>
      </c>
    </row>
    <row r="92" spans="1:19" x14ac:dyDescent="0.3">
      <c r="A92">
        <v>10</v>
      </c>
      <c r="B92" s="7">
        <f t="shared" si="14"/>
        <v>6.25</v>
      </c>
      <c r="C92">
        <f t="shared" si="17"/>
        <v>101.71131679555485</v>
      </c>
      <c r="E92">
        <v>41</v>
      </c>
      <c r="F92">
        <f t="shared" si="15"/>
        <v>11.991379310344827</v>
      </c>
      <c r="G92">
        <f t="shared" si="18"/>
        <v>37.937971688175587</v>
      </c>
      <c r="I92">
        <v>54</v>
      </c>
      <c r="J92">
        <f t="shared" si="16"/>
        <v>0.25</v>
      </c>
      <c r="K92">
        <f t="shared" si="19"/>
        <v>88.980448695204984</v>
      </c>
      <c r="M92">
        <v>75</v>
      </c>
      <c r="N92">
        <f t="shared" si="20"/>
        <v>5.0588235294117645</v>
      </c>
      <c r="O92">
        <f t="shared" si="21"/>
        <v>41.630804993054745</v>
      </c>
      <c r="Q92">
        <v>86</v>
      </c>
      <c r="R92">
        <f t="shared" si="22"/>
        <v>0.25</v>
      </c>
      <c r="S92">
        <f t="shared" si="23"/>
        <v>65.391227841136555</v>
      </c>
    </row>
    <row r="93" spans="1:19" x14ac:dyDescent="0.3">
      <c r="A93">
        <v>11</v>
      </c>
      <c r="B93" s="7">
        <f t="shared" si="14"/>
        <v>5.0625</v>
      </c>
      <c r="C93">
        <f t="shared" si="17"/>
        <v>104.88273192169028</v>
      </c>
      <c r="E93">
        <v>42</v>
      </c>
      <c r="F93">
        <f t="shared" si="15"/>
        <v>11.206896551724139</v>
      </c>
      <c r="G93">
        <f t="shared" si="18"/>
        <v>43.268036872249347</v>
      </c>
      <c r="I93">
        <v>55</v>
      </c>
      <c r="J93">
        <f t="shared" si="16"/>
        <v>6.25E-2</v>
      </c>
      <c r="K93">
        <f t="shared" si="19"/>
        <v>89.559880357461751</v>
      </c>
      <c r="M93">
        <v>76</v>
      </c>
      <c r="N93">
        <f t="shared" si="20"/>
        <v>3.7647058823529411</v>
      </c>
      <c r="O93">
        <f t="shared" si="21"/>
        <v>49.468626591070084</v>
      </c>
      <c r="Q93">
        <v>87</v>
      </c>
      <c r="R93">
        <f t="shared" si="22"/>
        <v>0.5625</v>
      </c>
      <c r="S93">
        <f t="shared" si="23"/>
        <v>62.973462026816193</v>
      </c>
    </row>
    <row r="94" spans="1:19" x14ac:dyDescent="0.3">
      <c r="A94">
        <v>12</v>
      </c>
      <c r="B94" s="7">
        <f t="shared" si="14"/>
        <v>4</v>
      </c>
      <c r="C94">
        <f t="shared" si="17"/>
        <v>107.64113990477807</v>
      </c>
      <c r="E94">
        <v>43</v>
      </c>
      <c r="F94">
        <f t="shared" si="15"/>
        <v>10.198275862068964</v>
      </c>
      <c r="G94">
        <f t="shared" si="18"/>
        <v>49.28106123355527</v>
      </c>
      <c r="I94">
        <v>56</v>
      </c>
      <c r="J94">
        <f t="shared" si="16"/>
        <v>0</v>
      </c>
      <c r="K94">
        <f t="shared" si="19"/>
        <v>89.752192969626932</v>
      </c>
      <c r="M94">
        <f>534/7</f>
        <v>76.285714285714292</v>
      </c>
      <c r="N94">
        <f t="shared" si="20"/>
        <v>3.3517406962785028</v>
      </c>
      <c r="O94">
        <f t="shared" si="21"/>
        <v>51.720362561056177</v>
      </c>
      <c r="Q94">
        <v>88</v>
      </c>
      <c r="R94">
        <f t="shared" si="22"/>
        <v>1</v>
      </c>
      <c r="S94">
        <f t="shared" si="23"/>
        <v>59.423554733311448</v>
      </c>
    </row>
    <row r="95" spans="1:19" x14ac:dyDescent="0.3">
      <c r="A95">
        <v>13</v>
      </c>
      <c r="B95" s="7">
        <f t="shared" si="14"/>
        <v>3.0625</v>
      </c>
      <c r="C95">
        <f t="shared" si="17"/>
        <v>110.0176104004004</v>
      </c>
      <c r="E95">
        <v>44</v>
      </c>
      <c r="F95">
        <f t="shared" si="15"/>
        <v>8.9655172413793096</v>
      </c>
      <c r="G95">
        <f t="shared" si="18"/>
        <v>55.75652105712922</v>
      </c>
      <c r="I95">
        <v>57</v>
      </c>
      <c r="J95">
        <f t="shared" si="16"/>
        <v>6.25E-2</v>
      </c>
      <c r="K95">
        <f t="shared" si="19"/>
        <v>89.405732428471481</v>
      </c>
      <c r="Q95">
        <v>89</v>
      </c>
      <c r="R95">
        <f t="shared" si="22"/>
        <v>1.5625</v>
      </c>
      <c r="S95">
        <f t="shared" si="23"/>
        <v>54.520807872512606</v>
      </c>
    </row>
    <row r="96" spans="1:19" x14ac:dyDescent="0.3">
      <c r="A96">
        <v>14</v>
      </c>
      <c r="B96" s="7">
        <f t="shared" si="14"/>
        <v>2.25</v>
      </c>
      <c r="C96">
        <f t="shared" si="17"/>
        <v>112.03645054177683</v>
      </c>
      <c r="E96">
        <f>400/9</f>
        <v>44.444444444444443</v>
      </c>
      <c r="F96">
        <f t="shared" si="15"/>
        <v>8.3456790123456805</v>
      </c>
      <c r="G96">
        <f t="shared" si="18"/>
        <v>58.743351952276861</v>
      </c>
      <c r="I96">
        <v>58</v>
      </c>
      <c r="J96">
        <f t="shared" si="16"/>
        <v>0.25</v>
      </c>
      <c r="K96">
        <f t="shared" si="19"/>
        <v>88.358200161129886</v>
      </c>
      <c r="Q96">
        <v>90</v>
      </c>
      <c r="R96">
        <f t="shared" si="22"/>
        <v>2.25</v>
      </c>
      <c r="S96">
        <f t="shared" si="23"/>
        <v>47.851184117308684</v>
      </c>
    </row>
    <row r="97" spans="1:19" x14ac:dyDescent="0.3">
      <c r="A97">
        <v>15</v>
      </c>
      <c r="B97" s="7">
        <f t="shared" si="14"/>
        <v>1.5625</v>
      </c>
      <c r="C97">
        <f t="shared" si="17"/>
        <v>113.71670921793837</v>
      </c>
      <c r="I97">
        <v>59</v>
      </c>
      <c r="J97">
        <f t="shared" si="16"/>
        <v>0.5625</v>
      </c>
      <c r="K97">
        <f t="shared" si="19"/>
        <v>86.584154305425429</v>
      </c>
      <c r="Q97">
        <v>91</v>
      </c>
      <c r="R97">
        <f t="shared" si="22"/>
        <v>3.0625</v>
      </c>
      <c r="S97">
        <f t="shared" si="23"/>
        <v>38.507283054174174</v>
      </c>
    </row>
    <row r="98" spans="1:19" x14ac:dyDescent="0.3">
      <c r="A98">
        <v>16</v>
      </c>
      <c r="B98" s="7">
        <f t="shared" si="14"/>
        <v>1</v>
      </c>
      <c r="C98">
        <f t="shared" si="17"/>
        <v>115.07321892728004</v>
      </c>
      <c r="I98">
        <v>60</v>
      </c>
      <c r="J98">
        <f t="shared" si="16"/>
        <v>1</v>
      </c>
      <c r="K98">
        <f t="shared" si="19"/>
        <v>84.037597028268962</v>
      </c>
      <c r="Q98">
        <v>92</v>
      </c>
      <c r="R98">
        <f t="shared" si="22"/>
        <v>4</v>
      </c>
      <c r="S98">
        <f t="shared" si="23"/>
        <v>23.489222452618037</v>
      </c>
    </row>
    <row r="99" spans="1:19" x14ac:dyDescent="0.3">
      <c r="A99">
        <v>17</v>
      </c>
      <c r="B99" s="7">
        <f t="shared" si="14"/>
        <v>0.5625</v>
      </c>
      <c r="C99">
        <f t="shared" si="17"/>
        <v>116.11732655717543</v>
      </c>
      <c r="I99">
        <v>61</v>
      </c>
      <c r="J99">
        <f t="shared" si="16"/>
        <v>1.5625</v>
      </c>
      <c r="K99">
        <f t="shared" si="19"/>
        <v>80.645380203792769</v>
      </c>
      <c r="Q99">
        <v>92.5</v>
      </c>
      <c r="R99">
        <f t="shared" si="22"/>
        <v>4.515625</v>
      </c>
      <c r="S99">
        <f t="shared" si="23"/>
        <v>6.2973462026819291</v>
      </c>
    </row>
    <row r="100" spans="1:19" x14ac:dyDescent="0.3">
      <c r="A100">
        <v>18</v>
      </c>
      <c r="B100" s="7">
        <f t="shared" si="14"/>
        <v>0.25</v>
      </c>
      <c r="C100">
        <f t="shared" si="17"/>
        <v>116.85740623878807</v>
      </c>
      <c r="I100">
        <v>62</v>
      </c>
      <c r="J100">
        <f t="shared" si="16"/>
        <v>2.25</v>
      </c>
      <c r="K100">
        <f t="shared" si="19"/>
        <v>76.2947880170817</v>
      </c>
      <c r="Q100">
        <v>92.51</v>
      </c>
      <c r="R100">
        <f t="shared" si="22"/>
        <v>4.5262562500000056</v>
      </c>
      <c r="S100">
        <f t="shared" si="23"/>
        <v>5.3942808860567233</v>
      </c>
    </row>
    <row r="101" spans="1:19" x14ac:dyDescent="0.3">
      <c r="A101">
        <v>19</v>
      </c>
      <c r="B101" s="7">
        <f t="shared" si="14"/>
        <v>6.25E-2</v>
      </c>
      <c r="C101">
        <f t="shared" si="17"/>
        <v>117.29921275311273</v>
      </c>
      <c r="I101">
        <v>63</v>
      </c>
      <c r="J101">
        <f t="shared" si="16"/>
        <v>3.0625</v>
      </c>
      <c r="K101">
        <f t="shared" si="19"/>
        <v>70.809389951878188</v>
      </c>
      <c r="Q101">
        <v>92.52</v>
      </c>
      <c r="R101">
        <f t="shared" si="22"/>
        <v>4.5368999999999957</v>
      </c>
      <c r="S101">
        <f t="shared" si="23"/>
        <v>4.304363963302781</v>
      </c>
    </row>
    <row r="102" spans="1:19" x14ac:dyDescent="0.3">
      <c r="A102">
        <v>20</v>
      </c>
      <c r="B102" s="7">
        <f t="shared" si="14"/>
        <v>0</v>
      </c>
      <c r="C102">
        <f t="shared" si="17"/>
        <v>117.44611226308979</v>
      </c>
      <c r="I102">
        <v>64</v>
      </c>
      <c r="J102">
        <f t="shared" si="16"/>
        <v>4</v>
      </c>
      <c r="K102">
        <f t="shared" si="19"/>
        <v>63.897593292481943</v>
      </c>
      <c r="Q102">
        <v>92.53</v>
      </c>
      <c r="R102">
        <f t="shared" si="22"/>
        <v>4.5475562500000013</v>
      </c>
      <c r="S102">
        <f t="shared" si="23"/>
        <v>2.8185843519592937</v>
      </c>
    </row>
    <row r="103" spans="1:19" x14ac:dyDescent="0.3">
      <c r="A103">
        <v>21</v>
      </c>
      <c r="B103" s="7">
        <f t="shared" si="14"/>
        <v>6.25E-2</v>
      </c>
      <c r="C103">
        <f t="shared" si="17"/>
        <v>117.18156055424666</v>
      </c>
      <c r="I103">
        <v>65</v>
      </c>
      <c r="J103">
        <f t="shared" si="16"/>
        <v>5.0625</v>
      </c>
      <c r="K103">
        <f t="shared" si="19"/>
        <v>55.024474992627511</v>
      </c>
      <c r="Q103">
        <v>92.534999999999997</v>
      </c>
      <c r="R103">
        <f t="shared" si="22"/>
        <v>4.5528890624999967</v>
      </c>
      <c r="S103">
        <f t="shared" si="23"/>
        <v>1.6273280932246852</v>
      </c>
    </row>
    <row r="104" spans="1:19" x14ac:dyDescent="0.3">
      <c r="A104">
        <v>22</v>
      </c>
      <c r="B104" s="7">
        <f t="shared" si="14"/>
        <v>0.25</v>
      </c>
      <c r="C104">
        <f t="shared" si="17"/>
        <v>116.38429738831366</v>
      </c>
      <c r="I104">
        <f>456/7</f>
        <v>65.142857142857139</v>
      </c>
      <c r="J104">
        <f t="shared" si="16"/>
        <v>5.2244897959183625</v>
      </c>
      <c r="K104">
        <f t="shared" si="19"/>
        <v>53.542642415660822</v>
      </c>
      <c r="Q104">
        <v>92.537000000000006</v>
      </c>
      <c r="R104">
        <f t="shared" si="22"/>
        <v>4.5550230625000063</v>
      </c>
      <c r="S104">
        <f t="shared" si="23"/>
        <v>0.72721339125273188</v>
      </c>
    </row>
    <row r="105" spans="1:19" x14ac:dyDescent="0.3">
      <c r="A105">
        <v>23</v>
      </c>
      <c r="B105" s="7">
        <f t="shared" si="14"/>
        <v>0.5625</v>
      </c>
      <c r="C105">
        <f t="shared" si="17"/>
        <v>115.04324804021687</v>
      </c>
      <c r="Q105">
        <v>92.537400000000005</v>
      </c>
      <c r="R105">
        <f t="shared" si="22"/>
        <v>4.5554499225000056</v>
      </c>
      <c r="S105">
        <f t="shared" si="23"/>
        <v>0.3238954257133651</v>
      </c>
    </row>
    <row r="106" spans="1:19" x14ac:dyDescent="0.3">
      <c r="A106">
        <v>24</v>
      </c>
      <c r="B106" s="7">
        <f t="shared" si="14"/>
        <v>1</v>
      </c>
      <c r="C106">
        <f t="shared" si="17"/>
        <v>113.13907749819627</v>
      </c>
      <c r="Q106">
        <v>92.537999999999997</v>
      </c>
      <c r="R106">
        <f t="shared" si="22"/>
        <v>4.5560902499999969</v>
      </c>
      <c r="S106" t="e">
        <f t="shared" si="23"/>
        <v>#NUM!</v>
      </c>
    </row>
    <row r="107" spans="1:19" x14ac:dyDescent="0.3">
      <c r="A107">
        <v>25</v>
      </c>
      <c r="B107" s="7">
        <f t="shared" si="14"/>
        <v>1.5625</v>
      </c>
      <c r="C107">
        <f t="shared" si="17"/>
        <v>110.6427154903179</v>
      </c>
    </row>
    <row r="108" spans="1:19" x14ac:dyDescent="0.3">
      <c r="A108">
        <v>26</v>
      </c>
      <c r="B108" s="7">
        <f t="shared" si="14"/>
        <v>2.25</v>
      </c>
      <c r="C108">
        <f t="shared" si="17"/>
        <v>107.51291932334725</v>
      </c>
    </row>
    <row r="109" spans="1:19" x14ac:dyDescent="0.3">
      <c r="A109">
        <v>27</v>
      </c>
      <c r="B109" s="7">
        <f t="shared" si="14"/>
        <v>3.0625</v>
      </c>
      <c r="C109">
        <f t="shared" si="17"/>
        <v>103.69234710533988</v>
      </c>
    </row>
    <row r="110" spans="1:19" x14ac:dyDescent="0.3">
      <c r="A110">
        <v>28</v>
      </c>
      <c r="B110" s="7">
        <f t="shared" si="14"/>
        <v>4</v>
      </c>
      <c r="C110">
        <f t="shared" si="17"/>
        <v>99.101138093508155</v>
      </c>
      <c r="R110">
        <f>4.5*16</f>
        <v>72</v>
      </c>
    </row>
    <row r="111" spans="1:19" x14ac:dyDescent="0.3">
      <c r="A111">
        <v>29</v>
      </c>
      <c r="B111" s="7">
        <f>(A111-20)^2/16</f>
        <v>5.0625</v>
      </c>
      <c r="C111">
        <f>SQRT(C110^2-2*$C$2*(B111-B110)-4*$C$2*ABS(B111-B110)/7)</f>
        <v>93.625989933732768</v>
      </c>
    </row>
    <row r="112" spans="1:19" x14ac:dyDescent="0.3">
      <c r="A112">
        <v>30</v>
      </c>
      <c r="B112" s="7">
        <f>(A112-20)^2/16</f>
        <v>6.25</v>
      </c>
      <c r="C112">
        <f>SQRT(C111^2-2*$C$2*(B112-B111)-4*$C$2*ABS(B112-B111)/7)</f>
        <v>87.100368008079386</v>
      </c>
    </row>
    <row r="113" spans="1:3" x14ac:dyDescent="0.3">
      <c r="A113">
        <v>31</v>
      </c>
      <c r="B113" s="7">
        <f>(A113-20)^2/16</f>
        <v>7.5625</v>
      </c>
      <c r="C113">
        <f>SQRT(C112^2-2*$C$2*(B113-B112)-4*$C$2*ABS(B113-B112)/7)</f>
        <v>79.26525039159884</v>
      </c>
    </row>
    <row r="114" spans="1:3" x14ac:dyDescent="0.3">
      <c r="A114">
        <f>284/9</f>
        <v>31.555555555555557</v>
      </c>
      <c r="B114" s="7">
        <f>(A114-20)^2/16</f>
        <v>8.3456790123456805</v>
      </c>
      <c r="C114">
        <f>SQRT(C113^2-2*$C$2*(B114-B113)-4*$C$2*ABS(B114-B113)/7)</f>
        <v>74.196864799206637</v>
      </c>
    </row>
  </sheetData>
  <mergeCells count="12">
    <mergeCell ref="M80:O80"/>
    <mergeCell ref="Q80:S80"/>
    <mergeCell ref="A4:C4"/>
    <mergeCell ref="E4:G4"/>
    <mergeCell ref="M4:O4"/>
    <mergeCell ref="Q4:S4"/>
    <mergeCell ref="A39:C39"/>
    <mergeCell ref="E39:G39"/>
    <mergeCell ref="I39:K39"/>
    <mergeCell ref="A80:C80"/>
    <mergeCell ref="E80:G80"/>
    <mergeCell ref="I80:K8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3</xdr:col>
                <xdr:colOff>30480</xdr:colOff>
                <xdr:row>0</xdr:row>
                <xdr:rowOff>0</xdr:rowOff>
              </from>
              <to>
                <xdr:col>8</xdr:col>
                <xdr:colOff>106680</xdr:colOff>
                <xdr:row>2</xdr:row>
                <xdr:rowOff>38100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defaultSize="0" autoPict="0" r:id="rId6">
            <anchor moveWithCells="1" sizeWithCells="1">
              <from>
                <xdr:col>1</xdr:col>
                <xdr:colOff>182880</xdr:colOff>
                <xdr:row>3</xdr:row>
                <xdr:rowOff>60960</xdr:rowOff>
              </from>
              <to>
                <xdr:col>3</xdr:col>
                <xdr:colOff>7620</xdr:colOff>
                <xdr:row>3</xdr:row>
                <xdr:rowOff>289560</xdr:rowOff>
              </to>
            </anchor>
          </objectPr>
        </oleObject>
      </mc:Choice>
      <mc:Fallback>
        <oleObject progId="Equation.3" shapeId="1026" r:id="rId5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4">
            <anchor moveWithCells="1" sizeWithCells="1">
              <from>
                <xdr:col>3</xdr:col>
                <xdr:colOff>76200</xdr:colOff>
                <xdr:row>35</xdr:row>
                <xdr:rowOff>0</xdr:rowOff>
              </from>
              <to>
                <xdr:col>8</xdr:col>
                <xdr:colOff>388620</xdr:colOff>
                <xdr:row>37</xdr:row>
                <xdr:rowOff>38100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9">
            <anchor moveWithCells="1" sizeWithCells="1">
              <from>
                <xdr:col>1</xdr:col>
                <xdr:colOff>182880</xdr:colOff>
                <xdr:row>38</xdr:row>
                <xdr:rowOff>38100</xdr:rowOff>
              </from>
              <to>
                <xdr:col>3</xdr:col>
                <xdr:colOff>7620</xdr:colOff>
                <xdr:row>38</xdr:row>
                <xdr:rowOff>266700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10">
          <objectPr defaultSize="0" autoPict="0" r:id="rId11">
            <anchor moveWithCells="1" sizeWithCells="1">
              <from>
                <xdr:col>9</xdr:col>
                <xdr:colOff>182880</xdr:colOff>
                <xdr:row>38</xdr:row>
                <xdr:rowOff>45720</xdr:rowOff>
              </from>
              <to>
                <xdr:col>11</xdr:col>
                <xdr:colOff>7620</xdr:colOff>
                <xdr:row>38</xdr:row>
                <xdr:rowOff>274320</xdr:rowOff>
              </to>
            </anchor>
          </objectPr>
        </oleObject>
      </mc:Choice>
      <mc:Fallback>
        <oleObject progId="Equation.3" shapeId="1029" r:id="rId10"/>
      </mc:Fallback>
    </mc:AlternateContent>
    <mc:AlternateContent xmlns:mc="http://schemas.openxmlformats.org/markup-compatibility/2006">
      <mc:Choice Requires="x14">
        <oleObject progId="Equation.3" shapeId="1030" r:id="rId12">
          <objectPr defaultSize="0" autoPict="0" r:id="rId13">
            <anchor moveWithCells="1" sizeWithCells="1">
              <from>
                <xdr:col>5</xdr:col>
                <xdr:colOff>213360</xdr:colOff>
                <xdr:row>38</xdr:row>
                <xdr:rowOff>38100</xdr:rowOff>
              </from>
              <to>
                <xdr:col>7</xdr:col>
                <xdr:colOff>114300</xdr:colOff>
                <xdr:row>38</xdr:row>
                <xdr:rowOff>289560</xdr:rowOff>
              </to>
            </anchor>
          </objectPr>
        </oleObject>
      </mc:Choice>
      <mc:Fallback>
        <oleObject progId="Equation.3" shapeId="1030" r:id="rId12"/>
      </mc:Fallback>
    </mc:AlternateContent>
    <mc:AlternateContent xmlns:mc="http://schemas.openxmlformats.org/markup-compatibility/2006">
      <mc:Choice Requires="x14">
        <oleObject progId="Equation.3" shapeId="1037" r:id="rId14">
          <objectPr defaultSize="0" autoPict="0" r:id="rId4">
            <anchor moveWithCells="1" sizeWithCells="1">
              <from>
                <xdr:col>3</xdr:col>
                <xdr:colOff>83820</xdr:colOff>
                <xdr:row>76</xdr:row>
                <xdr:rowOff>22860</xdr:rowOff>
              </from>
              <to>
                <xdr:col>8</xdr:col>
                <xdr:colOff>213360</xdr:colOff>
                <xdr:row>78</xdr:row>
                <xdr:rowOff>60960</xdr:rowOff>
              </to>
            </anchor>
          </objectPr>
        </oleObject>
      </mc:Choice>
      <mc:Fallback>
        <oleObject progId="Equation.3" shapeId="1037" r:id="rId14"/>
      </mc:Fallback>
    </mc:AlternateContent>
    <mc:AlternateContent xmlns:mc="http://schemas.openxmlformats.org/markup-compatibility/2006">
      <mc:Choice Requires="x14">
        <oleObject progId="Equation.3" shapeId="1038" r:id="rId15">
          <objectPr defaultSize="0" autoPict="0" r:id="rId16">
            <anchor moveWithCells="1" sizeWithCells="1">
              <from>
                <xdr:col>1</xdr:col>
                <xdr:colOff>175260</xdr:colOff>
                <xdr:row>79</xdr:row>
                <xdr:rowOff>60960</xdr:rowOff>
              </from>
              <to>
                <xdr:col>2</xdr:col>
                <xdr:colOff>960120</xdr:colOff>
                <xdr:row>79</xdr:row>
                <xdr:rowOff>304800</xdr:rowOff>
              </to>
            </anchor>
          </objectPr>
        </oleObject>
      </mc:Choice>
      <mc:Fallback>
        <oleObject progId="Equation.3" shapeId="1038" r:id="rId15"/>
      </mc:Fallback>
    </mc:AlternateContent>
    <mc:AlternateContent xmlns:mc="http://schemas.openxmlformats.org/markup-compatibility/2006">
      <mc:Choice Requires="x14">
        <oleObject progId="Equation.3" shapeId="1039" r:id="rId17">
          <objectPr defaultSize="0" autoPict="0" r:id="rId18">
            <anchor moveWithCells="1" sizeWithCells="1">
              <from>
                <xdr:col>9</xdr:col>
                <xdr:colOff>198120</xdr:colOff>
                <xdr:row>79</xdr:row>
                <xdr:rowOff>38100</xdr:rowOff>
              </from>
              <to>
                <xdr:col>11</xdr:col>
                <xdr:colOff>7620</xdr:colOff>
                <xdr:row>79</xdr:row>
                <xdr:rowOff>274320</xdr:rowOff>
              </to>
            </anchor>
          </objectPr>
        </oleObject>
      </mc:Choice>
      <mc:Fallback>
        <oleObject progId="Equation.3" shapeId="1039" r:id="rId17"/>
      </mc:Fallback>
    </mc:AlternateContent>
    <mc:AlternateContent xmlns:mc="http://schemas.openxmlformats.org/markup-compatibility/2006">
      <mc:Choice Requires="x14">
        <oleObject progId="Equation.3" shapeId="1040" r:id="rId19">
          <objectPr defaultSize="0" autoPict="0" r:id="rId13">
            <anchor moveWithCells="1" sizeWithCells="1">
              <from>
                <xdr:col>5</xdr:col>
                <xdr:colOff>99060</xdr:colOff>
                <xdr:row>79</xdr:row>
                <xdr:rowOff>45720</xdr:rowOff>
              </from>
              <to>
                <xdr:col>7</xdr:col>
                <xdr:colOff>160020</xdr:colOff>
                <xdr:row>79</xdr:row>
                <xdr:rowOff>297180</xdr:rowOff>
              </to>
            </anchor>
          </objectPr>
        </oleObject>
      </mc:Choice>
      <mc:Fallback>
        <oleObject progId="Equation.3" shapeId="1040" r:id="rId19"/>
      </mc:Fallback>
    </mc:AlternateContent>
    <mc:AlternateContent xmlns:mc="http://schemas.openxmlformats.org/markup-compatibility/2006">
      <mc:Choice Requires="x14">
        <oleObject progId="Equation.3" shapeId="1041" r:id="rId20">
          <objectPr defaultSize="0" autoPict="0" r:id="rId21">
            <anchor moveWithCells="1" sizeWithCells="1">
              <from>
                <xdr:col>13</xdr:col>
                <xdr:colOff>220980</xdr:colOff>
                <xdr:row>79</xdr:row>
                <xdr:rowOff>60960</xdr:rowOff>
              </from>
              <to>
                <xdr:col>15</xdr:col>
                <xdr:colOff>30480</xdr:colOff>
                <xdr:row>79</xdr:row>
                <xdr:rowOff>289560</xdr:rowOff>
              </to>
            </anchor>
          </objectPr>
        </oleObject>
      </mc:Choice>
      <mc:Fallback>
        <oleObject progId="Equation.3" shapeId="1041" r:id="rId20"/>
      </mc:Fallback>
    </mc:AlternateContent>
    <mc:AlternateContent xmlns:mc="http://schemas.openxmlformats.org/markup-compatibility/2006">
      <mc:Choice Requires="x14">
        <oleObject progId="Equation.3" shapeId="1042" r:id="rId22">
          <objectPr defaultSize="0" autoPict="0" r:id="rId23">
            <anchor moveWithCells="1" sizeWithCells="1">
              <from>
                <xdr:col>17</xdr:col>
                <xdr:colOff>251460</xdr:colOff>
                <xdr:row>79</xdr:row>
                <xdr:rowOff>45720</xdr:rowOff>
              </from>
              <to>
                <xdr:col>18</xdr:col>
                <xdr:colOff>883920</xdr:colOff>
                <xdr:row>79</xdr:row>
                <xdr:rowOff>274320</xdr:rowOff>
              </to>
            </anchor>
          </objectPr>
        </oleObject>
      </mc:Choice>
      <mc:Fallback>
        <oleObject progId="Equation.3" shapeId="1042" r:id="rId2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Q10" sqref="Q10"/>
    </sheetView>
  </sheetViews>
  <sheetFormatPr defaultRowHeight="14.4" x14ac:dyDescent="0.3"/>
  <cols>
    <col min="2" max="2" width="17.6640625" customWidth="1"/>
    <col min="3" max="3" width="3.5546875" customWidth="1"/>
    <col min="5" max="5" width="17.6640625" customWidth="1"/>
    <col min="6" max="6" width="3.44140625" customWidth="1"/>
    <col min="8" max="8" width="17.6640625" customWidth="1"/>
    <col min="9" max="9" width="3.5546875" customWidth="1"/>
    <col min="11" max="11" width="17.6640625" customWidth="1"/>
    <col min="12" max="12" width="3.5546875" customWidth="1"/>
    <col min="14" max="14" width="17.6640625" customWidth="1"/>
    <col min="15" max="15" width="3.44140625" customWidth="1"/>
    <col min="17" max="17" width="17.6640625" customWidth="1"/>
  </cols>
  <sheetData>
    <row r="1" spans="1:17" ht="21" x14ac:dyDescent="0.4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7.5" customHeight="1" x14ac:dyDescent="0.3"/>
    <row r="3" spans="1:17" x14ac:dyDescent="0.3">
      <c r="A3" s="8" t="s">
        <v>18</v>
      </c>
      <c r="D3" s="8" t="s">
        <v>19</v>
      </c>
      <c r="G3" s="8" t="s">
        <v>20</v>
      </c>
      <c r="J3" s="8" t="s">
        <v>21</v>
      </c>
      <c r="M3" s="8" t="s">
        <v>22</v>
      </c>
      <c r="P3" s="8" t="s">
        <v>37</v>
      </c>
    </row>
    <row r="4" spans="1:17" x14ac:dyDescent="0.3">
      <c r="A4" t="s">
        <v>23</v>
      </c>
      <c r="B4" s="9" t="s">
        <v>45</v>
      </c>
      <c r="D4" t="s">
        <v>23</v>
      </c>
      <c r="E4" s="9" t="s">
        <v>46</v>
      </c>
      <c r="G4" t="s">
        <v>23</v>
      </c>
      <c r="H4" s="9" t="s">
        <v>24</v>
      </c>
      <c r="J4" t="s">
        <v>23</v>
      </c>
      <c r="K4" s="9" t="s">
        <v>51</v>
      </c>
      <c r="M4" t="s">
        <v>23</v>
      </c>
      <c r="N4" s="9" t="s">
        <v>25</v>
      </c>
      <c r="P4" t="s">
        <v>23</v>
      </c>
      <c r="Q4" t="s">
        <v>59</v>
      </c>
    </row>
    <row r="5" spans="1:17" x14ac:dyDescent="0.3">
      <c r="A5" t="s">
        <v>26</v>
      </c>
      <c r="B5" s="9" t="s">
        <v>44</v>
      </c>
      <c r="D5" t="s">
        <v>27</v>
      </c>
      <c r="E5" t="s">
        <v>48</v>
      </c>
      <c r="G5" t="s">
        <v>27</v>
      </c>
      <c r="H5" t="s">
        <v>49</v>
      </c>
      <c r="J5" t="s">
        <v>27</v>
      </c>
      <c r="K5" t="s">
        <v>50</v>
      </c>
      <c r="M5" t="s">
        <v>27</v>
      </c>
      <c r="N5" t="s">
        <v>60</v>
      </c>
      <c r="P5" t="s">
        <v>27</v>
      </c>
      <c r="Q5" t="s">
        <v>57</v>
      </c>
    </row>
    <row r="6" spans="1:17" x14ac:dyDescent="0.3">
      <c r="A6" t="s">
        <v>28</v>
      </c>
      <c r="B6" t="s">
        <v>29</v>
      </c>
      <c r="D6" t="s">
        <v>30</v>
      </c>
      <c r="E6" s="9" t="s">
        <v>47</v>
      </c>
      <c r="G6" t="s">
        <v>31</v>
      </c>
      <c r="H6" s="9" t="s">
        <v>32</v>
      </c>
      <c r="J6" t="s">
        <v>33</v>
      </c>
      <c r="K6" s="9" t="s">
        <v>52</v>
      </c>
      <c r="M6" t="s">
        <v>34</v>
      </c>
      <c r="N6" s="9" t="s">
        <v>35</v>
      </c>
      <c r="P6" t="s">
        <v>53</v>
      </c>
      <c r="Q6" s="9" t="s">
        <v>58</v>
      </c>
    </row>
    <row r="7" spans="1:17" x14ac:dyDescent="0.3">
      <c r="A7" t="s">
        <v>36</v>
      </c>
      <c r="B7" t="s">
        <v>38</v>
      </c>
      <c r="D7" t="s">
        <v>36</v>
      </c>
      <c r="E7" t="s">
        <v>39</v>
      </c>
      <c r="G7" t="s">
        <v>36</v>
      </c>
      <c r="H7" t="s">
        <v>40</v>
      </c>
      <c r="J7" t="s">
        <v>36</v>
      </c>
      <c r="K7" t="s">
        <v>41</v>
      </c>
      <c r="M7" t="s">
        <v>36</v>
      </c>
      <c r="N7" t="s">
        <v>42</v>
      </c>
      <c r="P7" t="s">
        <v>36</v>
      </c>
      <c r="Q7" t="s">
        <v>43</v>
      </c>
    </row>
    <row r="8" spans="1:17" x14ac:dyDescent="0.3">
      <c r="A8">
        <v>0</v>
      </c>
      <c r="B8">
        <f>(A8-20)^2/16</f>
        <v>25</v>
      </c>
      <c r="D8">
        <f>284/9</f>
        <v>31.555555555555557</v>
      </c>
      <c r="E8">
        <f>(-13/116)*(D8-38)^2+13</f>
        <v>8.3456790123456805</v>
      </c>
      <c r="G8">
        <f>400/9</f>
        <v>44.444444444444443</v>
      </c>
      <c r="H8">
        <f>(G8-56)^2/16</f>
        <v>8.3456790123456805</v>
      </c>
      <c r="J8">
        <f>456/7</f>
        <v>65.142857142857139</v>
      </c>
      <c r="K8">
        <f>(-2/17)*(J8-70)^2+8</f>
        <v>5.2244897959183625</v>
      </c>
      <c r="M8">
        <f>524/7</f>
        <v>74.857142857142861</v>
      </c>
      <c r="N8">
        <f>(M8-84)^2/16</f>
        <v>5.2244897959183625</v>
      </c>
      <c r="P8">
        <f>M24</f>
        <v>90</v>
      </c>
      <c r="Q8">
        <f>(-1/16)*(P8-96)^2+4.5</f>
        <v>2.25</v>
      </c>
    </row>
    <row r="9" spans="1:17" x14ac:dyDescent="0.3">
      <c r="A9">
        <v>1</v>
      </c>
      <c r="B9">
        <f t="shared" ref="B9:B39" si="0">(A9-20)^2/16</f>
        <v>22.5625</v>
      </c>
      <c r="D9">
        <v>32</v>
      </c>
      <c r="E9">
        <f t="shared" ref="E9:E11" si="1">(-13/116)*(D9-38)^2+13</f>
        <v>8.9655172413793096</v>
      </c>
      <c r="G9">
        <v>45</v>
      </c>
      <c r="H9">
        <f t="shared" ref="H9:H29" si="2">(G9-56)^2/16</f>
        <v>7.5625</v>
      </c>
      <c r="J9">
        <v>66</v>
      </c>
      <c r="K9">
        <f t="shared" ref="K9:K17" si="3">(-2/17)*(J9-70)^2+8</f>
        <v>6.117647058823529</v>
      </c>
      <c r="M9">
        <v>75</v>
      </c>
      <c r="N9">
        <f t="shared" ref="N9:N24" si="4">(M9-84)^2/16</f>
        <v>5.0625</v>
      </c>
      <c r="P9">
        <v>91</v>
      </c>
      <c r="Q9">
        <f>(-1/16)*(P9-96)^2+4.5</f>
        <v>2.9375</v>
      </c>
    </row>
    <row r="10" spans="1:17" x14ac:dyDescent="0.3">
      <c r="A10">
        <v>2</v>
      </c>
      <c r="B10">
        <f t="shared" si="0"/>
        <v>20.25</v>
      </c>
      <c r="D10">
        <v>33</v>
      </c>
      <c r="E10">
        <f t="shared" si="1"/>
        <v>10.198275862068964</v>
      </c>
      <c r="G10">
        <v>46</v>
      </c>
      <c r="H10">
        <f t="shared" si="2"/>
        <v>6.25</v>
      </c>
      <c r="J10">
        <v>67</v>
      </c>
      <c r="K10">
        <f t="shared" si="3"/>
        <v>6.9411764705882355</v>
      </c>
      <c r="M10">
        <v>76</v>
      </c>
      <c r="N10">
        <f t="shared" si="4"/>
        <v>4</v>
      </c>
      <c r="P10">
        <v>92</v>
      </c>
      <c r="Q10">
        <f t="shared" ref="Q10:Q14" si="5">(-1/16)*(P10-96)^2+4.5</f>
        <v>3.5</v>
      </c>
    </row>
    <row r="11" spans="1:17" x14ac:dyDescent="0.3">
      <c r="A11">
        <v>3</v>
      </c>
      <c r="B11">
        <f t="shared" si="0"/>
        <v>18.0625</v>
      </c>
      <c r="D11">
        <v>34</v>
      </c>
      <c r="E11">
        <f t="shared" si="1"/>
        <v>11.206896551724139</v>
      </c>
      <c r="G11">
        <v>47</v>
      </c>
      <c r="H11">
        <f t="shared" si="2"/>
        <v>5.0625</v>
      </c>
      <c r="J11">
        <v>68</v>
      </c>
      <c r="K11">
        <f t="shared" si="3"/>
        <v>7.5294117647058822</v>
      </c>
      <c r="M11">
        <v>77</v>
      </c>
      <c r="N11">
        <f t="shared" si="4"/>
        <v>3.0625</v>
      </c>
      <c r="P11">
        <v>93</v>
      </c>
      <c r="Q11">
        <f t="shared" si="5"/>
        <v>3.9375</v>
      </c>
    </row>
    <row r="12" spans="1:17" x14ac:dyDescent="0.3">
      <c r="A12">
        <v>4</v>
      </c>
      <c r="B12">
        <f t="shared" si="0"/>
        <v>16</v>
      </c>
      <c r="D12">
        <v>35</v>
      </c>
      <c r="E12">
        <f t="shared" ref="E12:E22" si="6">(-13/116)*(D12-38)^2+13</f>
        <v>11.991379310344827</v>
      </c>
      <c r="G12">
        <v>48</v>
      </c>
      <c r="H12">
        <f t="shared" si="2"/>
        <v>4</v>
      </c>
      <c r="J12">
        <v>69</v>
      </c>
      <c r="K12">
        <f t="shared" si="3"/>
        <v>7.882352941176471</v>
      </c>
      <c r="M12">
        <v>78</v>
      </c>
      <c r="N12">
        <f t="shared" si="4"/>
        <v>2.25</v>
      </c>
      <c r="P12">
        <v>94</v>
      </c>
      <c r="Q12">
        <f t="shared" si="5"/>
        <v>4.25</v>
      </c>
    </row>
    <row r="13" spans="1:17" x14ac:dyDescent="0.3">
      <c r="A13">
        <v>5</v>
      </c>
      <c r="B13">
        <f t="shared" si="0"/>
        <v>14.0625</v>
      </c>
      <c r="D13">
        <v>36</v>
      </c>
      <c r="E13">
        <f t="shared" si="6"/>
        <v>12.551724137931034</v>
      </c>
      <c r="G13">
        <v>49</v>
      </c>
      <c r="H13">
        <f t="shared" si="2"/>
        <v>3.0625</v>
      </c>
      <c r="J13">
        <v>70</v>
      </c>
      <c r="K13">
        <f t="shared" si="3"/>
        <v>8</v>
      </c>
      <c r="M13">
        <v>79</v>
      </c>
      <c r="N13">
        <f t="shared" si="4"/>
        <v>1.5625</v>
      </c>
      <c r="P13">
        <v>95</v>
      </c>
      <c r="Q13">
        <f t="shared" si="5"/>
        <v>4.4375</v>
      </c>
    </row>
    <row r="14" spans="1:17" x14ac:dyDescent="0.3">
      <c r="A14">
        <v>6</v>
      </c>
      <c r="B14">
        <f t="shared" si="0"/>
        <v>12.25</v>
      </c>
      <c r="D14">
        <v>37</v>
      </c>
      <c r="E14">
        <f t="shared" si="6"/>
        <v>12.887931034482758</v>
      </c>
      <c r="G14">
        <v>50</v>
      </c>
      <c r="H14">
        <f t="shared" si="2"/>
        <v>2.25</v>
      </c>
      <c r="J14">
        <v>71</v>
      </c>
      <c r="K14">
        <f t="shared" si="3"/>
        <v>7.882352941176471</v>
      </c>
      <c r="M14">
        <v>80</v>
      </c>
      <c r="N14">
        <f t="shared" si="4"/>
        <v>1</v>
      </c>
      <c r="P14">
        <v>96</v>
      </c>
      <c r="Q14">
        <f t="shared" si="5"/>
        <v>4.5</v>
      </c>
    </row>
    <row r="15" spans="1:17" x14ac:dyDescent="0.3">
      <c r="A15">
        <v>7</v>
      </c>
      <c r="B15">
        <f t="shared" si="0"/>
        <v>10.5625</v>
      </c>
      <c r="D15">
        <v>38</v>
      </c>
      <c r="E15">
        <f t="shared" si="6"/>
        <v>13</v>
      </c>
      <c r="G15">
        <v>51</v>
      </c>
      <c r="H15">
        <f t="shared" si="2"/>
        <v>1.5625</v>
      </c>
      <c r="J15">
        <v>72</v>
      </c>
      <c r="K15">
        <f t="shared" si="3"/>
        <v>7.5294117647058822</v>
      </c>
      <c r="M15">
        <v>81</v>
      </c>
      <c r="N15">
        <f t="shared" si="4"/>
        <v>0.5625</v>
      </c>
    </row>
    <row r="16" spans="1:17" x14ac:dyDescent="0.3">
      <c r="A16">
        <v>8</v>
      </c>
      <c r="B16">
        <f t="shared" si="0"/>
        <v>9</v>
      </c>
      <c r="D16">
        <v>39</v>
      </c>
      <c r="E16">
        <f t="shared" si="6"/>
        <v>12.887931034482758</v>
      </c>
      <c r="G16">
        <v>52</v>
      </c>
      <c r="H16">
        <f t="shared" si="2"/>
        <v>1</v>
      </c>
      <c r="J16">
        <v>73</v>
      </c>
      <c r="K16">
        <f t="shared" si="3"/>
        <v>6.9411764705882355</v>
      </c>
      <c r="M16">
        <v>82</v>
      </c>
      <c r="N16">
        <f t="shared" si="4"/>
        <v>0.25</v>
      </c>
    </row>
    <row r="17" spans="1:14" x14ac:dyDescent="0.3">
      <c r="A17">
        <v>9</v>
      </c>
      <c r="B17">
        <f t="shared" si="0"/>
        <v>7.5625</v>
      </c>
      <c r="D17">
        <v>40</v>
      </c>
      <c r="E17">
        <f t="shared" si="6"/>
        <v>12.551724137931034</v>
      </c>
      <c r="G17">
        <v>53</v>
      </c>
      <c r="H17">
        <f t="shared" si="2"/>
        <v>0.5625</v>
      </c>
      <c r="J17">
        <v>74</v>
      </c>
      <c r="K17">
        <f t="shared" si="3"/>
        <v>6.117647058823529</v>
      </c>
      <c r="M17">
        <v>83</v>
      </c>
      <c r="N17">
        <f t="shared" si="4"/>
        <v>6.25E-2</v>
      </c>
    </row>
    <row r="18" spans="1:14" x14ac:dyDescent="0.3">
      <c r="A18">
        <v>10</v>
      </c>
      <c r="B18">
        <f t="shared" si="0"/>
        <v>6.25</v>
      </c>
      <c r="D18">
        <v>41</v>
      </c>
      <c r="E18">
        <f t="shared" si="6"/>
        <v>11.991379310344827</v>
      </c>
      <c r="G18">
        <v>54</v>
      </c>
      <c r="H18">
        <f t="shared" si="2"/>
        <v>0.25</v>
      </c>
      <c r="J18">
        <f>524/7</f>
        <v>74.857142857142861</v>
      </c>
      <c r="K18">
        <f>(-2/17)*(J18-70)^2+8</f>
        <v>5.2244897959183625</v>
      </c>
      <c r="M18">
        <v>84</v>
      </c>
      <c r="N18">
        <f t="shared" si="4"/>
        <v>0</v>
      </c>
    </row>
    <row r="19" spans="1:14" x14ac:dyDescent="0.3">
      <c r="A19">
        <v>11</v>
      </c>
      <c r="B19">
        <f t="shared" si="0"/>
        <v>5.0625</v>
      </c>
      <c r="D19">
        <v>42</v>
      </c>
      <c r="E19">
        <f t="shared" si="6"/>
        <v>11.206896551724139</v>
      </c>
      <c r="G19">
        <v>55</v>
      </c>
      <c r="H19">
        <f t="shared" si="2"/>
        <v>6.25E-2</v>
      </c>
      <c r="M19">
        <v>85</v>
      </c>
      <c r="N19">
        <f t="shared" si="4"/>
        <v>6.25E-2</v>
      </c>
    </row>
    <row r="20" spans="1:14" x14ac:dyDescent="0.3">
      <c r="A20">
        <v>12</v>
      </c>
      <c r="B20">
        <f t="shared" si="0"/>
        <v>4</v>
      </c>
      <c r="D20">
        <v>43</v>
      </c>
      <c r="E20">
        <f t="shared" si="6"/>
        <v>10.198275862068964</v>
      </c>
      <c r="G20">
        <v>56</v>
      </c>
      <c r="H20">
        <f t="shared" si="2"/>
        <v>0</v>
      </c>
      <c r="M20">
        <v>86</v>
      </c>
      <c r="N20">
        <f t="shared" si="4"/>
        <v>0.25</v>
      </c>
    </row>
    <row r="21" spans="1:14" x14ac:dyDescent="0.3">
      <c r="A21">
        <v>13</v>
      </c>
      <c r="B21">
        <f t="shared" si="0"/>
        <v>3.0625</v>
      </c>
      <c r="D21">
        <v>44</v>
      </c>
      <c r="E21">
        <f t="shared" si="6"/>
        <v>8.9655172413793096</v>
      </c>
      <c r="G21">
        <v>57</v>
      </c>
      <c r="H21">
        <f t="shared" si="2"/>
        <v>6.25E-2</v>
      </c>
      <c r="M21">
        <v>87</v>
      </c>
      <c r="N21">
        <f t="shared" si="4"/>
        <v>0.5625</v>
      </c>
    </row>
    <row r="22" spans="1:14" x14ac:dyDescent="0.3">
      <c r="A22">
        <v>14</v>
      </c>
      <c r="B22">
        <f t="shared" si="0"/>
        <v>2.25</v>
      </c>
      <c r="D22">
        <f>400/9</f>
        <v>44.444444444444443</v>
      </c>
      <c r="E22">
        <f t="shared" si="6"/>
        <v>8.3456790123456805</v>
      </c>
      <c r="G22">
        <v>58</v>
      </c>
      <c r="H22">
        <f t="shared" si="2"/>
        <v>0.25</v>
      </c>
      <c r="M22">
        <v>88</v>
      </c>
      <c r="N22">
        <f t="shared" si="4"/>
        <v>1</v>
      </c>
    </row>
    <row r="23" spans="1:14" x14ac:dyDescent="0.3">
      <c r="A23">
        <v>15</v>
      </c>
      <c r="B23">
        <f t="shared" si="0"/>
        <v>1.5625</v>
      </c>
      <c r="G23">
        <v>59</v>
      </c>
      <c r="H23">
        <f t="shared" si="2"/>
        <v>0.5625</v>
      </c>
      <c r="M23">
        <v>89</v>
      </c>
      <c r="N23">
        <f t="shared" si="4"/>
        <v>1.5625</v>
      </c>
    </row>
    <row r="24" spans="1:14" x14ac:dyDescent="0.3">
      <c r="A24">
        <v>16</v>
      </c>
      <c r="B24">
        <f t="shared" si="0"/>
        <v>1</v>
      </c>
      <c r="G24">
        <v>60</v>
      </c>
      <c r="H24">
        <f t="shared" si="2"/>
        <v>1</v>
      </c>
      <c r="M24">
        <v>90</v>
      </c>
      <c r="N24">
        <f t="shared" si="4"/>
        <v>2.25</v>
      </c>
    </row>
    <row r="25" spans="1:14" x14ac:dyDescent="0.3">
      <c r="A25">
        <v>17</v>
      </c>
      <c r="B25">
        <f t="shared" si="0"/>
        <v>0.5625</v>
      </c>
      <c r="G25">
        <v>61</v>
      </c>
      <c r="H25">
        <f t="shared" si="2"/>
        <v>1.5625</v>
      </c>
    </row>
    <row r="26" spans="1:14" x14ac:dyDescent="0.3">
      <c r="A26">
        <v>18</v>
      </c>
      <c r="B26">
        <f t="shared" si="0"/>
        <v>0.25</v>
      </c>
      <c r="G26">
        <v>62</v>
      </c>
      <c r="H26">
        <f t="shared" si="2"/>
        <v>2.25</v>
      </c>
    </row>
    <row r="27" spans="1:14" x14ac:dyDescent="0.3">
      <c r="A27">
        <v>19</v>
      </c>
      <c r="B27">
        <f t="shared" si="0"/>
        <v>6.25E-2</v>
      </c>
      <c r="G27">
        <v>63</v>
      </c>
      <c r="H27">
        <f t="shared" si="2"/>
        <v>3.0625</v>
      </c>
    </row>
    <row r="28" spans="1:14" x14ac:dyDescent="0.3">
      <c r="A28">
        <v>20</v>
      </c>
      <c r="B28">
        <f t="shared" si="0"/>
        <v>0</v>
      </c>
      <c r="G28">
        <v>64</v>
      </c>
      <c r="H28">
        <f t="shared" si="2"/>
        <v>4</v>
      </c>
    </row>
    <row r="29" spans="1:14" x14ac:dyDescent="0.3">
      <c r="A29">
        <v>21</v>
      </c>
      <c r="B29">
        <f t="shared" si="0"/>
        <v>6.25E-2</v>
      </c>
      <c r="G29">
        <v>65</v>
      </c>
      <c r="H29">
        <f t="shared" si="2"/>
        <v>5.0625</v>
      </c>
    </row>
    <row r="30" spans="1:14" x14ac:dyDescent="0.3">
      <c r="A30">
        <v>22</v>
      </c>
      <c r="B30">
        <f t="shared" si="0"/>
        <v>0.25</v>
      </c>
      <c r="G30">
        <f>456/7</f>
        <v>65.142857142857139</v>
      </c>
      <c r="H30">
        <f>(G30-56)^2/16</f>
        <v>5.2244897959183625</v>
      </c>
    </row>
    <row r="31" spans="1:14" x14ac:dyDescent="0.3">
      <c r="A31">
        <v>23</v>
      </c>
      <c r="B31">
        <f t="shared" si="0"/>
        <v>0.5625</v>
      </c>
    </row>
    <row r="32" spans="1:14" x14ac:dyDescent="0.3">
      <c r="A32">
        <v>24</v>
      </c>
      <c r="B32">
        <f t="shared" si="0"/>
        <v>1</v>
      </c>
    </row>
    <row r="33" spans="1:2" x14ac:dyDescent="0.3">
      <c r="A33">
        <v>25</v>
      </c>
      <c r="B33">
        <f t="shared" si="0"/>
        <v>1.5625</v>
      </c>
    </row>
    <row r="34" spans="1:2" x14ac:dyDescent="0.3">
      <c r="A34">
        <v>26</v>
      </c>
      <c r="B34">
        <f t="shared" si="0"/>
        <v>2.25</v>
      </c>
    </row>
    <row r="35" spans="1:2" x14ac:dyDescent="0.3">
      <c r="A35">
        <v>27</v>
      </c>
      <c r="B35">
        <f t="shared" si="0"/>
        <v>3.0625</v>
      </c>
    </row>
    <row r="36" spans="1:2" x14ac:dyDescent="0.3">
      <c r="A36">
        <v>28</v>
      </c>
      <c r="B36">
        <f t="shared" si="0"/>
        <v>4</v>
      </c>
    </row>
    <row r="37" spans="1:2" x14ac:dyDescent="0.3">
      <c r="A37">
        <v>29</v>
      </c>
      <c r="B37">
        <f t="shared" si="0"/>
        <v>5.0625</v>
      </c>
    </row>
    <row r="38" spans="1:2" x14ac:dyDescent="0.3">
      <c r="A38">
        <v>30</v>
      </c>
      <c r="B38">
        <f t="shared" si="0"/>
        <v>6.25</v>
      </c>
    </row>
    <row r="39" spans="1:2" x14ac:dyDescent="0.3">
      <c r="A39">
        <v>31</v>
      </c>
      <c r="B39">
        <f t="shared" si="0"/>
        <v>7.5625</v>
      </c>
    </row>
    <row r="40" spans="1:2" x14ac:dyDescent="0.3">
      <c r="A40">
        <f>284/9</f>
        <v>31.555555555555557</v>
      </c>
      <c r="B40">
        <f>(A40-20)^2/16</f>
        <v>8.3456790123456805</v>
      </c>
    </row>
  </sheetData>
  <mergeCells count="1">
    <mergeCell ref="A1:Q1"/>
  </mergeCells>
  <pageMargins left="0.7" right="0.7" top="0.75" bottom="0.75" header="0.3" footer="0.3"/>
  <pageSetup paperSize="1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E2" sqref="E2"/>
    </sheetView>
  </sheetViews>
  <sheetFormatPr defaultRowHeight="14.4" x14ac:dyDescent="0.3"/>
  <cols>
    <col min="2" max="2" width="13.44140625" customWidth="1"/>
    <col min="3" max="3" width="14.33203125" customWidth="1"/>
  </cols>
  <sheetData>
    <row r="1" spans="1:9" x14ac:dyDescent="0.3">
      <c r="A1" s="8" t="s">
        <v>54</v>
      </c>
      <c r="E1" t="s">
        <v>85</v>
      </c>
    </row>
    <row r="2" spans="1:9" x14ac:dyDescent="0.3">
      <c r="A2" t="s">
        <v>36</v>
      </c>
      <c r="B2" t="s">
        <v>55</v>
      </c>
      <c r="C2" t="s">
        <v>56</v>
      </c>
      <c r="E2" t="s">
        <v>74</v>
      </c>
      <c r="F2" s="18" t="s">
        <v>75</v>
      </c>
      <c r="G2" s="19" t="s">
        <v>76</v>
      </c>
      <c r="H2" s="18">
        <f>0.3/25</f>
        <v>1.2E-2</v>
      </c>
      <c r="I2" s="19">
        <f>0.006/25</f>
        <v>2.4000000000000001E-4</v>
      </c>
    </row>
    <row r="3" spans="1:9" x14ac:dyDescent="0.3">
      <c r="A3">
        <f>Parabolas!A8</f>
        <v>0</v>
      </c>
      <c r="B3">
        <f>Parabolas!B8</f>
        <v>25</v>
      </c>
      <c r="C3">
        <v>0</v>
      </c>
      <c r="E3">
        <f>A3*0.0254</f>
        <v>0</v>
      </c>
      <c r="F3">
        <f t="shared" ref="F3:F34" si="0">B3*$H$2+0.5</f>
        <v>0.8</v>
      </c>
      <c r="G3">
        <f>B3*$I$2+0.012</f>
        <v>1.8000000000000002E-2</v>
      </c>
    </row>
    <row r="4" spans="1:9" x14ac:dyDescent="0.3">
      <c r="A4">
        <f>Parabolas!A9</f>
        <v>1</v>
      </c>
      <c r="B4">
        <f>Parabolas!B9</f>
        <v>22.5625</v>
      </c>
      <c r="C4">
        <f>SQRT(C3^2-2*386.2205*(B4-B3)-4*386.2205*ABS(B4-B3)/7)</f>
        <v>36.672536800133457</v>
      </c>
      <c r="E4">
        <f t="shared" ref="E4:E67" si="1">A4*0.0254</f>
        <v>2.5399999999999999E-2</v>
      </c>
      <c r="F4">
        <f t="shared" si="0"/>
        <v>0.77075000000000005</v>
      </c>
      <c r="G4">
        <f t="shared" ref="G4:G67" si="2">B4*$I$2+0.012</f>
        <v>1.7415E-2</v>
      </c>
    </row>
    <row r="5" spans="1:9" x14ac:dyDescent="0.3">
      <c r="A5">
        <f>Parabolas!A10</f>
        <v>2</v>
      </c>
      <c r="B5">
        <f>Parabolas!B10</f>
        <v>20.25</v>
      </c>
      <c r="C5">
        <f t="shared" ref="C5:C68" si="3">SQRT(C4^2-2*386.2205*(B5-B4)-4*386.2205*ABS(B5-B4)/7)</f>
        <v>51.193573466654136</v>
      </c>
      <c r="E5">
        <f t="shared" si="1"/>
        <v>5.0799999999999998E-2</v>
      </c>
      <c r="F5">
        <f t="shared" si="0"/>
        <v>0.74299999999999999</v>
      </c>
      <c r="G5">
        <f t="shared" si="2"/>
        <v>1.686E-2</v>
      </c>
    </row>
    <row r="6" spans="1:9" x14ac:dyDescent="0.3">
      <c r="A6">
        <f>Parabolas!A11</f>
        <v>3</v>
      </c>
      <c r="B6">
        <f>Parabolas!B11</f>
        <v>18.0625</v>
      </c>
      <c r="C6">
        <f t="shared" si="3"/>
        <v>61.868578671129292</v>
      </c>
      <c r="E6">
        <f t="shared" si="1"/>
        <v>7.619999999999999E-2</v>
      </c>
      <c r="F6">
        <f t="shared" si="0"/>
        <v>0.71675</v>
      </c>
      <c r="G6">
        <f t="shared" si="2"/>
        <v>1.6335000000000002E-2</v>
      </c>
    </row>
    <row r="7" spans="1:9" x14ac:dyDescent="0.3">
      <c r="A7">
        <f>Parabolas!A12</f>
        <v>4</v>
      </c>
      <c r="B7">
        <f>Parabolas!B12</f>
        <v>16</v>
      </c>
      <c r="C7">
        <f t="shared" si="3"/>
        <v>70.46766735785387</v>
      </c>
      <c r="E7">
        <f t="shared" si="1"/>
        <v>0.1016</v>
      </c>
      <c r="F7">
        <f t="shared" si="0"/>
        <v>0.69199999999999995</v>
      </c>
      <c r="G7">
        <f t="shared" si="2"/>
        <v>1.584E-2</v>
      </c>
    </row>
    <row r="8" spans="1:9" x14ac:dyDescent="0.3">
      <c r="A8">
        <f>Parabolas!A13</f>
        <v>5</v>
      </c>
      <c r="B8">
        <f>Parabolas!B13</f>
        <v>14.0625</v>
      </c>
      <c r="C8">
        <f t="shared" si="3"/>
        <v>77.683301374877217</v>
      </c>
      <c r="E8">
        <f t="shared" si="1"/>
        <v>0.127</v>
      </c>
      <c r="F8">
        <f t="shared" si="0"/>
        <v>0.66874999999999996</v>
      </c>
      <c r="G8">
        <f t="shared" si="2"/>
        <v>1.5375E-2</v>
      </c>
      <c r="I8" s="17"/>
    </row>
    <row r="9" spans="1:9" x14ac:dyDescent="0.3">
      <c r="A9">
        <f>Parabolas!A14</f>
        <v>6</v>
      </c>
      <c r="B9">
        <f>Parabolas!B14</f>
        <v>12.25</v>
      </c>
      <c r="C9">
        <f t="shared" si="3"/>
        <v>83.873300493746441</v>
      </c>
      <c r="E9">
        <f t="shared" si="1"/>
        <v>0.15239999999999998</v>
      </c>
      <c r="F9">
        <f t="shared" si="0"/>
        <v>0.64700000000000002</v>
      </c>
      <c r="G9">
        <f t="shared" si="2"/>
        <v>1.494E-2</v>
      </c>
    </row>
    <row r="10" spans="1:9" x14ac:dyDescent="0.3">
      <c r="A10">
        <f>Parabolas!A15</f>
        <v>7</v>
      </c>
      <c r="B10">
        <f>Parabolas!B15</f>
        <v>10.5625</v>
      </c>
      <c r="C10">
        <f t="shared" si="3"/>
        <v>89.251318267575201</v>
      </c>
      <c r="E10">
        <f t="shared" si="1"/>
        <v>0.17779999999999999</v>
      </c>
      <c r="F10">
        <f t="shared" si="0"/>
        <v>0.62675000000000003</v>
      </c>
      <c r="G10">
        <f t="shared" si="2"/>
        <v>1.4534999999999999E-2</v>
      </c>
    </row>
    <row r="11" spans="1:9" x14ac:dyDescent="0.3">
      <c r="A11">
        <f>Parabolas!A16</f>
        <v>8</v>
      </c>
      <c r="B11">
        <f>Parabolas!B16</f>
        <v>9</v>
      </c>
      <c r="C11">
        <f t="shared" si="3"/>
        <v>93.956889810471836</v>
      </c>
      <c r="E11">
        <f t="shared" si="1"/>
        <v>0.20319999999999999</v>
      </c>
      <c r="F11">
        <f t="shared" si="0"/>
        <v>0.60799999999999998</v>
      </c>
      <c r="G11">
        <f t="shared" si="2"/>
        <v>1.4160000000000001E-2</v>
      </c>
    </row>
    <row r="12" spans="1:9" x14ac:dyDescent="0.3">
      <c r="A12">
        <f>Parabolas!A17</f>
        <v>9</v>
      </c>
      <c r="B12">
        <f>Parabolas!B17</f>
        <v>7.5625</v>
      </c>
      <c r="C12">
        <f t="shared" si="3"/>
        <v>98.086841761704804</v>
      </c>
      <c r="E12">
        <f t="shared" si="1"/>
        <v>0.2286</v>
      </c>
      <c r="F12">
        <f t="shared" si="0"/>
        <v>0.59075</v>
      </c>
      <c r="G12">
        <f t="shared" si="2"/>
        <v>1.3815000000000001E-2</v>
      </c>
    </row>
    <row r="13" spans="1:9" x14ac:dyDescent="0.3">
      <c r="A13">
        <f>Parabolas!A18</f>
        <v>10</v>
      </c>
      <c r="B13">
        <f>Parabolas!B18</f>
        <v>6.25</v>
      </c>
      <c r="C13">
        <f t="shared" si="3"/>
        <v>101.71131679555485</v>
      </c>
      <c r="E13">
        <f t="shared" si="1"/>
        <v>0.254</v>
      </c>
      <c r="F13">
        <f t="shared" si="0"/>
        <v>0.57499999999999996</v>
      </c>
      <c r="G13">
        <f t="shared" si="2"/>
        <v>1.35E-2</v>
      </c>
    </row>
    <row r="14" spans="1:9" x14ac:dyDescent="0.3">
      <c r="A14">
        <f>Parabolas!A19</f>
        <v>11</v>
      </c>
      <c r="B14">
        <f>Parabolas!B19</f>
        <v>5.0625</v>
      </c>
      <c r="C14">
        <f t="shared" si="3"/>
        <v>104.88273192169028</v>
      </c>
      <c r="E14">
        <f t="shared" si="1"/>
        <v>0.27939999999999998</v>
      </c>
      <c r="F14">
        <f t="shared" si="0"/>
        <v>0.56074999999999997</v>
      </c>
      <c r="G14">
        <f t="shared" si="2"/>
        <v>1.3215000000000001E-2</v>
      </c>
    </row>
    <row r="15" spans="1:9" x14ac:dyDescent="0.3">
      <c r="A15">
        <f>Parabolas!A20</f>
        <v>12</v>
      </c>
      <c r="B15">
        <f>Parabolas!B20</f>
        <v>4</v>
      </c>
      <c r="C15">
        <f t="shared" si="3"/>
        <v>107.64113990477807</v>
      </c>
      <c r="E15">
        <f t="shared" si="1"/>
        <v>0.30479999999999996</v>
      </c>
      <c r="F15">
        <f t="shared" si="0"/>
        <v>0.54800000000000004</v>
      </c>
      <c r="G15">
        <f t="shared" si="2"/>
        <v>1.2960000000000001E-2</v>
      </c>
    </row>
    <row r="16" spans="1:9" x14ac:dyDescent="0.3">
      <c r="A16">
        <f>Parabolas!A21</f>
        <v>13</v>
      </c>
      <c r="B16">
        <f>Parabolas!B21</f>
        <v>3.0625</v>
      </c>
      <c r="C16">
        <f t="shared" si="3"/>
        <v>110.0176104004004</v>
      </c>
      <c r="E16">
        <f t="shared" si="1"/>
        <v>0.33019999999999999</v>
      </c>
      <c r="F16">
        <f t="shared" si="0"/>
        <v>0.53674999999999995</v>
      </c>
      <c r="G16">
        <f t="shared" si="2"/>
        <v>1.2735E-2</v>
      </c>
    </row>
    <row r="17" spans="1:7" x14ac:dyDescent="0.3">
      <c r="A17">
        <f>Parabolas!A22</f>
        <v>14</v>
      </c>
      <c r="B17">
        <f>Parabolas!B22</f>
        <v>2.25</v>
      </c>
      <c r="C17">
        <f t="shared" si="3"/>
        <v>112.03645054177683</v>
      </c>
      <c r="E17">
        <f t="shared" si="1"/>
        <v>0.35559999999999997</v>
      </c>
      <c r="F17">
        <f t="shared" si="0"/>
        <v>0.52700000000000002</v>
      </c>
      <c r="G17">
        <f t="shared" si="2"/>
        <v>1.2540000000000001E-2</v>
      </c>
    </row>
    <row r="18" spans="1:7" x14ac:dyDescent="0.3">
      <c r="A18">
        <f>Parabolas!A23</f>
        <v>15</v>
      </c>
      <c r="B18">
        <f>Parabolas!B23</f>
        <v>1.5625</v>
      </c>
      <c r="C18">
        <f t="shared" si="3"/>
        <v>113.71670921793837</v>
      </c>
      <c r="E18">
        <f t="shared" si="1"/>
        <v>0.38100000000000001</v>
      </c>
      <c r="F18">
        <f t="shared" si="0"/>
        <v>0.51875000000000004</v>
      </c>
      <c r="G18">
        <f t="shared" si="2"/>
        <v>1.2375000000000001E-2</v>
      </c>
    </row>
    <row r="19" spans="1:7" x14ac:dyDescent="0.3">
      <c r="A19">
        <f>Parabolas!A24</f>
        <v>16</v>
      </c>
      <c r="B19">
        <f>Parabolas!B24</f>
        <v>1</v>
      </c>
      <c r="C19">
        <f t="shared" si="3"/>
        <v>115.07321892728004</v>
      </c>
      <c r="E19">
        <f t="shared" si="1"/>
        <v>0.40639999999999998</v>
      </c>
      <c r="F19">
        <f t="shared" si="0"/>
        <v>0.51200000000000001</v>
      </c>
      <c r="G19">
        <f t="shared" si="2"/>
        <v>1.2240000000000001E-2</v>
      </c>
    </row>
    <row r="20" spans="1:7" x14ac:dyDescent="0.3">
      <c r="A20">
        <f>Parabolas!A25</f>
        <v>17</v>
      </c>
      <c r="B20">
        <f>Parabolas!B25</f>
        <v>0.5625</v>
      </c>
      <c r="C20">
        <f t="shared" si="3"/>
        <v>116.11732655717543</v>
      </c>
      <c r="E20">
        <f t="shared" si="1"/>
        <v>0.43179999999999996</v>
      </c>
      <c r="F20">
        <f t="shared" si="0"/>
        <v>0.50675000000000003</v>
      </c>
      <c r="G20">
        <f t="shared" si="2"/>
        <v>1.2135E-2</v>
      </c>
    </row>
    <row r="21" spans="1:7" x14ac:dyDescent="0.3">
      <c r="A21">
        <f>Parabolas!A26</f>
        <v>18</v>
      </c>
      <c r="B21">
        <f>Parabolas!B26</f>
        <v>0.25</v>
      </c>
      <c r="C21">
        <f t="shared" si="3"/>
        <v>116.85740623878807</v>
      </c>
      <c r="E21">
        <f>A21*0.0254</f>
        <v>0.4572</v>
      </c>
      <c r="F21">
        <f t="shared" si="0"/>
        <v>0.503</v>
      </c>
      <c r="G21">
        <f t="shared" si="2"/>
        <v>1.206E-2</v>
      </c>
    </row>
    <row r="22" spans="1:7" x14ac:dyDescent="0.3">
      <c r="A22">
        <f>Parabolas!A27</f>
        <v>19</v>
      </c>
      <c r="B22">
        <f>Parabolas!B27</f>
        <v>6.25E-2</v>
      </c>
      <c r="C22">
        <f t="shared" si="3"/>
        <v>117.29921275311273</v>
      </c>
      <c r="E22">
        <f t="shared" si="1"/>
        <v>0.48259999999999997</v>
      </c>
      <c r="F22">
        <f t="shared" si="0"/>
        <v>0.50075000000000003</v>
      </c>
      <c r="G22">
        <f t="shared" si="2"/>
        <v>1.2015E-2</v>
      </c>
    </row>
    <row r="23" spans="1:7" x14ac:dyDescent="0.3">
      <c r="A23">
        <f>Parabolas!A28</f>
        <v>20</v>
      </c>
      <c r="B23">
        <f>Parabolas!B28</f>
        <v>0</v>
      </c>
      <c r="C23">
        <f>SQRT(C22^2-2*386.2205*(B23-B22)-4*386.2205*ABS(B23-B22)/7)</f>
        <v>117.44611226308979</v>
      </c>
      <c r="E23">
        <f t="shared" si="1"/>
        <v>0.50800000000000001</v>
      </c>
      <c r="F23">
        <f t="shared" si="0"/>
        <v>0.5</v>
      </c>
      <c r="G23">
        <f t="shared" si="2"/>
        <v>1.2E-2</v>
      </c>
    </row>
    <row r="24" spans="1:7" x14ac:dyDescent="0.3">
      <c r="A24">
        <f>Parabolas!A29</f>
        <v>21</v>
      </c>
      <c r="B24">
        <f>Parabolas!B29</f>
        <v>6.25E-2</v>
      </c>
      <c r="C24">
        <f t="shared" si="3"/>
        <v>117.18156055424666</v>
      </c>
      <c r="E24">
        <f t="shared" si="1"/>
        <v>0.53339999999999999</v>
      </c>
      <c r="F24">
        <f t="shared" si="0"/>
        <v>0.50075000000000003</v>
      </c>
      <c r="G24">
        <f t="shared" si="2"/>
        <v>1.2015E-2</v>
      </c>
    </row>
    <row r="25" spans="1:7" x14ac:dyDescent="0.3">
      <c r="A25">
        <f>Parabolas!A30</f>
        <v>22</v>
      </c>
      <c r="B25">
        <f>Parabolas!B30</f>
        <v>0.25</v>
      </c>
      <c r="C25">
        <f t="shared" si="3"/>
        <v>116.38429738831366</v>
      </c>
      <c r="E25">
        <f t="shared" si="1"/>
        <v>0.55879999999999996</v>
      </c>
      <c r="F25">
        <f t="shared" si="0"/>
        <v>0.503</v>
      </c>
      <c r="G25">
        <f t="shared" si="2"/>
        <v>1.206E-2</v>
      </c>
    </row>
    <row r="26" spans="1:7" x14ac:dyDescent="0.3">
      <c r="A26">
        <f>Parabolas!A31</f>
        <v>23</v>
      </c>
      <c r="B26">
        <f>Parabolas!B31</f>
        <v>0.5625</v>
      </c>
      <c r="C26">
        <f t="shared" si="3"/>
        <v>115.04324804021687</v>
      </c>
      <c r="E26">
        <f t="shared" si="1"/>
        <v>0.58419999999999994</v>
      </c>
      <c r="F26">
        <f t="shared" si="0"/>
        <v>0.50675000000000003</v>
      </c>
      <c r="G26">
        <f t="shared" si="2"/>
        <v>1.2135E-2</v>
      </c>
    </row>
    <row r="27" spans="1:7" x14ac:dyDescent="0.3">
      <c r="A27">
        <f>Parabolas!A32</f>
        <v>24</v>
      </c>
      <c r="B27">
        <f>Parabolas!B32</f>
        <v>1</v>
      </c>
      <c r="C27">
        <f t="shared" si="3"/>
        <v>113.13907749819627</v>
      </c>
      <c r="E27">
        <f t="shared" si="1"/>
        <v>0.60959999999999992</v>
      </c>
      <c r="F27">
        <f t="shared" si="0"/>
        <v>0.51200000000000001</v>
      </c>
      <c r="G27">
        <f t="shared" si="2"/>
        <v>1.2240000000000001E-2</v>
      </c>
    </row>
    <row r="28" spans="1:7" x14ac:dyDescent="0.3">
      <c r="A28">
        <f>Parabolas!A33</f>
        <v>25</v>
      </c>
      <c r="B28">
        <f>Parabolas!B33</f>
        <v>1.5625</v>
      </c>
      <c r="C28">
        <f t="shared" si="3"/>
        <v>110.6427154903179</v>
      </c>
      <c r="E28">
        <f t="shared" si="1"/>
        <v>0.63500000000000001</v>
      </c>
      <c r="F28">
        <f t="shared" si="0"/>
        <v>0.51875000000000004</v>
      </c>
      <c r="G28">
        <f t="shared" si="2"/>
        <v>1.2375000000000001E-2</v>
      </c>
    </row>
    <row r="29" spans="1:7" x14ac:dyDescent="0.3">
      <c r="A29">
        <f>Parabolas!A34</f>
        <v>26</v>
      </c>
      <c r="B29">
        <f>Parabolas!B34</f>
        <v>2.25</v>
      </c>
      <c r="C29">
        <f t="shared" si="3"/>
        <v>107.51291932334725</v>
      </c>
      <c r="E29">
        <f t="shared" si="1"/>
        <v>0.66039999999999999</v>
      </c>
      <c r="F29">
        <f t="shared" si="0"/>
        <v>0.52700000000000002</v>
      </c>
      <c r="G29">
        <f t="shared" si="2"/>
        <v>1.2540000000000001E-2</v>
      </c>
    </row>
    <row r="30" spans="1:7" x14ac:dyDescent="0.3">
      <c r="A30">
        <f>Parabolas!A35</f>
        <v>27</v>
      </c>
      <c r="B30">
        <f>Parabolas!B35</f>
        <v>3.0625</v>
      </c>
      <c r="C30">
        <f t="shared" si="3"/>
        <v>103.69234710533988</v>
      </c>
      <c r="E30">
        <f t="shared" si="1"/>
        <v>0.68579999999999997</v>
      </c>
      <c r="F30">
        <f t="shared" si="0"/>
        <v>0.53674999999999995</v>
      </c>
      <c r="G30">
        <f t="shared" si="2"/>
        <v>1.2735E-2</v>
      </c>
    </row>
    <row r="31" spans="1:7" x14ac:dyDescent="0.3">
      <c r="A31">
        <f>Parabolas!A36</f>
        <v>28</v>
      </c>
      <c r="B31">
        <f>Parabolas!B36</f>
        <v>4</v>
      </c>
      <c r="C31">
        <f t="shared" si="3"/>
        <v>99.101138093508155</v>
      </c>
      <c r="E31">
        <f t="shared" si="1"/>
        <v>0.71119999999999994</v>
      </c>
      <c r="F31">
        <f t="shared" si="0"/>
        <v>0.54800000000000004</v>
      </c>
      <c r="G31">
        <f t="shared" si="2"/>
        <v>1.2960000000000001E-2</v>
      </c>
    </row>
    <row r="32" spans="1:7" x14ac:dyDescent="0.3">
      <c r="A32">
        <f>Parabolas!A37</f>
        <v>29</v>
      </c>
      <c r="B32">
        <f>Parabolas!B37</f>
        <v>5.0625</v>
      </c>
      <c r="C32">
        <f t="shared" si="3"/>
        <v>93.625989933732768</v>
      </c>
      <c r="E32">
        <f t="shared" si="1"/>
        <v>0.73659999999999992</v>
      </c>
      <c r="F32">
        <f t="shared" si="0"/>
        <v>0.56074999999999997</v>
      </c>
      <c r="G32">
        <f t="shared" si="2"/>
        <v>1.3215000000000001E-2</v>
      </c>
    </row>
    <row r="33" spans="1:7" x14ac:dyDescent="0.3">
      <c r="A33">
        <f>Parabolas!A38</f>
        <v>30</v>
      </c>
      <c r="B33">
        <f>Parabolas!B38</f>
        <v>6.25</v>
      </c>
      <c r="C33">
        <f t="shared" si="3"/>
        <v>87.100368008079386</v>
      </c>
      <c r="E33">
        <f t="shared" si="1"/>
        <v>0.76200000000000001</v>
      </c>
      <c r="F33">
        <f t="shared" si="0"/>
        <v>0.57499999999999996</v>
      </c>
      <c r="G33">
        <f t="shared" si="2"/>
        <v>1.35E-2</v>
      </c>
    </row>
    <row r="34" spans="1:7" x14ac:dyDescent="0.3">
      <c r="A34">
        <f>Parabolas!A39</f>
        <v>31</v>
      </c>
      <c r="B34">
        <f>Parabolas!B39</f>
        <v>7.5625</v>
      </c>
      <c r="C34">
        <f t="shared" si="3"/>
        <v>79.26525039159884</v>
      </c>
      <c r="E34">
        <f t="shared" si="1"/>
        <v>0.78739999999999999</v>
      </c>
      <c r="F34">
        <f t="shared" si="0"/>
        <v>0.59075</v>
      </c>
      <c r="G34">
        <f t="shared" si="2"/>
        <v>1.3815000000000001E-2</v>
      </c>
    </row>
    <row r="35" spans="1:7" x14ac:dyDescent="0.3">
      <c r="A35">
        <f>Parabolas!A40</f>
        <v>31.555555555555557</v>
      </c>
      <c r="B35">
        <f>Parabolas!B40</f>
        <v>8.3456790123456805</v>
      </c>
      <c r="C35">
        <f t="shared" si="3"/>
        <v>74.196864799206637</v>
      </c>
      <c r="E35">
        <f>A35*0.0254</f>
        <v>0.80151111111111106</v>
      </c>
      <c r="F35">
        <f t="shared" ref="F35:F66" si="4">B35*$H$2+0.5</f>
        <v>0.60014814814814821</v>
      </c>
      <c r="G35">
        <f t="shared" si="2"/>
        <v>1.4002962962962964E-2</v>
      </c>
    </row>
    <row r="36" spans="1:7" x14ac:dyDescent="0.3">
      <c r="A36">
        <f>Parabolas!D9</f>
        <v>32</v>
      </c>
      <c r="B36">
        <f>Parabolas!E9</f>
        <v>8.9655172413793096</v>
      </c>
      <c r="C36">
        <f t="shared" si="3"/>
        <v>69.925600328354662</v>
      </c>
      <c r="E36">
        <f t="shared" si="1"/>
        <v>0.81279999999999997</v>
      </c>
      <c r="F36">
        <f t="shared" si="4"/>
        <v>0.60758620689655174</v>
      </c>
      <c r="G36">
        <f t="shared" si="2"/>
        <v>1.4151724137931036E-2</v>
      </c>
    </row>
    <row r="37" spans="1:7" x14ac:dyDescent="0.3">
      <c r="A37">
        <f>Parabolas!D10</f>
        <v>33</v>
      </c>
      <c r="B37">
        <f>Parabolas!E10</f>
        <v>10.198275862068964</v>
      </c>
      <c r="C37">
        <f t="shared" si="3"/>
        <v>60.541635441414932</v>
      </c>
      <c r="E37">
        <f t="shared" si="1"/>
        <v>0.83819999999999995</v>
      </c>
      <c r="F37">
        <f t="shared" si="4"/>
        <v>0.62237931034482763</v>
      </c>
      <c r="G37">
        <f t="shared" si="2"/>
        <v>1.4447586206896552E-2</v>
      </c>
    </row>
    <row r="38" spans="1:7" x14ac:dyDescent="0.3">
      <c r="A38">
        <f>Parabolas!D11</f>
        <v>34</v>
      </c>
      <c r="B38">
        <f>Parabolas!E11</f>
        <v>11.206896551724139</v>
      </c>
      <c r="C38">
        <f t="shared" si="3"/>
        <v>51.609976314395048</v>
      </c>
      <c r="E38">
        <f t="shared" si="1"/>
        <v>0.86359999999999992</v>
      </c>
      <c r="F38">
        <f t="shared" si="4"/>
        <v>0.6344827586206897</v>
      </c>
      <c r="G38">
        <f t="shared" si="2"/>
        <v>1.4689655172413794E-2</v>
      </c>
    </row>
    <row r="39" spans="1:7" x14ac:dyDescent="0.3">
      <c r="A39">
        <f>Parabolas!D12</f>
        <v>35</v>
      </c>
      <c r="B39">
        <f>Parabolas!E12</f>
        <v>11.991379310344827</v>
      </c>
      <c r="C39">
        <f>SQRT(C38^2-2*386.2205*(B39-B38)-4*386.2205*ABS(B39-B38)/7)</f>
        <v>43.410709289695873</v>
      </c>
      <c r="E39">
        <f t="shared" si="1"/>
        <v>0.88900000000000001</v>
      </c>
      <c r="F39">
        <f t="shared" si="4"/>
        <v>0.64389655172413796</v>
      </c>
      <c r="G39">
        <f t="shared" si="2"/>
        <v>1.4877931034482759E-2</v>
      </c>
    </row>
    <row r="40" spans="1:7" x14ac:dyDescent="0.3">
      <c r="A40">
        <f>Parabolas!D13</f>
        <v>36</v>
      </c>
      <c r="B40">
        <f>Parabolas!E13</f>
        <v>12.551724137931034</v>
      </c>
      <c r="C40">
        <f t="shared" si="3"/>
        <v>36.441592988059597</v>
      </c>
      <c r="E40">
        <f t="shared" si="1"/>
        <v>0.91439999999999999</v>
      </c>
      <c r="F40">
        <f t="shared" si="4"/>
        <v>0.65062068965517239</v>
      </c>
      <c r="G40">
        <f t="shared" si="2"/>
        <v>1.5012413793103448E-2</v>
      </c>
    </row>
    <row r="41" spans="1:7" x14ac:dyDescent="0.3">
      <c r="A41">
        <f>Parabolas!D14</f>
        <v>37</v>
      </c>
      <c r="B41">
        <f>Parabolas!E14</f>
        <v>12.887931034482758</v>
      </c>
      <c r="C41">
        <f t="shared" si="3"/>
        <v>31.529188232352862</v>
      </c>
      <c r="E41">
        <f t="shared" si="1"/>
        <v>0.93979999999999997</v>
      </c>
      <c r="F41">
        <f t="shared" si="4"/>
        <v>0.65465517241379312</v>
      </c>
      <c r="G41">
        <f t="shared" si="2"/>
        <v>1.5093103448275863E-2</v>
      </c>
    </row>
    <row r="42" spans="1:7" x14ac:dyDescent="0.3">
      <c r="A42">
        <f>Parabolas!D15</f>
        <v>38</v>
      </c>
      <c r="B42">
        <f>Parabolas!E15</f>
        <v>13</v>
      </c>
      <c r="C42">
        <f t="shared" si="3"/>
        <v>29.711777366655785</v>
      </c>
      <c r="E42">
        <f t="shared" si="1"/>
        <v>0.96519999999999995</v>
      </c>
      <c r="F42">
        <f t="shared" si="4"/>
        <v>0.65600000000000003</v>
      </c>
      <c r="G42">
        <f t="shared" si="2"/>
        <v>1.512E-2</v>
      </c>
    </row>
    <row r="43" spans="1:7" x14ac:dyDescent="0.3">
      <c r="A43">
        <f>Parabolas!D16</f>
        <v>39</v>
      </c>
      <c r="B43">
        <f>Parabolas!E16</f>
        <v>12.887931034482758</v>
      </c>
      <c r="C43">
        <f t="shared" si="3"/>
        <v>30.734720522017234</v>
      </c>
      <c r="E43">
        <f t="shared" si="1"/>
        <v>0.99059999999999993</v>
      </c>
      <c r="F43">
        <f t="shared" si="4"/>
        <v>0.65465517241379312</v>
      </c>
      <c r="G43">
        <f t="shared" si="2"/>
        <v>1.5093103448275863E-2</v>
      </c>
    </row>
    <row r="44" spans="1:7" x14ac:dyDescent="0.3">
      <c r="A44">
        <f>Parabolas!D17</f>
        <v>40</v>
      </c>
      <c r="B44">
        <f>Parabolas!E17</f>
        <v>12.551724137931034</v>
      </c>
      <c r="C44">
        <f t="shared" si="3"/>
        <v>33.617302678960904</v>
      </c>
      <c r="E44">
        <f t="shared" si="1"/>
        <v>1.016</v>
      </c>
      <c r="F44">
        <f t="shared" si="4"/>
        <v>0.65062068965517239</v>
      </c>
      <c r="G44">
        <f t="shared" si="2"/>
        <v>1.5012413793103448E-2</v>
      </c>
    </row>
    <row r="45" spans="1:7" x14ac:dyDescent="0.3">
      <c r="A45">
        <f>Parabolas!D18</f>
        <v>41</v>
      </c>
      <c r="B45">
        <f>Parabolas!E18</f>
        <v>11.991379310344827</v>
      </c>
      <c r="C45">
        <f t="shared" si="3"/>
        <v>37.937971688175587</v>
      </c>
      <c r="E45">
        <f t="shared" si="1"/>
        <v>1.0413999999999999</v>
      </c>
      <c r="F45">
        <f t="shared" si="4"/>
        <v>0.64389655172413796</v>
      </c>
      <c r="G45">
        <f t="shared" si="2"/>
        <v>1.4877931034482759E-2</v>
      </c>
    </row>
    <row r="46" spans="1:7" x14ac:dyDescent="0.3">
      <c r="A46">
        <f>Parabolas!D19</f>
        <v>42</v>
      </c>
      <c r="B46">
        <f>Parabolas!E19</f>
        <v>11.206896551724139</v>
      </c>
      <c r="C46">
        <f t="shared" si="3"/>
        <v>43.268036872249347</v>
      </c>
      <c r="E46">
        <f t="shared" si="1"/>
        <v>1.0668</v>
      </c>
      <c r="F46">
        <f t="shared" si="4"/>
        <v>0.6344827586206897</v>
      </c>
      <c r="G46">
        <f t="shared" si="2"/>
        <v>1.4689655172413794E-2</v>
      </c>
    </row>
    <row r="47" spans="1:7" x14ac:dyDescent="0.3">
      <c r="A47">
        <f>Parabolas!D20</f>
        <v>43</v>
      </c>
      <c r="B47">
        <f>Parabolas!E20</f>
        <v>10.198275862068964</v>
      </c>
      <c r="C47">
        <f t="shared" si="3"/>
        <v>49.28106123355527</v>
      </c>
      <c r="E47">
        <f t="shared" si="1"/>
        <v>1.0922000000000001</v>
      </c>
      <c r="F47">
        <f t="shared" si="4"/>
        <v>0.62237931034482763</v>
      </c>
      <c r="G47">
        <f t="shared" si="2"/>
        <v>1.4447586206896552E-2</v>
      </c>
    </row>
    <row r="48" spans="1:7" x14ac:dyDescent="0.3">
      <c r="A48">
        <f>Parabolas!D21</f>
        <v>44</v>
      </c>
      <c r="B48">
        <f>Parabolas!E21</f>
        <v>8.9655172413793096</v>
      </c>
      <c r="C48">
        <f t="shared" si="3"/>
        <v>55.75652105712922</v>
      </c>
      <c r="E48">
        <f t="shared" si="1"/>
        <v>1.1175999999999999</v>
      </c>
      <c r="F48">
        <f t="shared" si="4"/>
        <v>0.60758620689655174</v>
      </c>
      <c r="G48">
        <f t="shared" si="2"/>
        <v>1.4151724137931036E-2</v>
      </c>
    </row>
    <row r="49" spans="1:7" x14ac:dyDescent="0.3">
      <c r="A49">
        <f>Parabolas!D22</f>
        <v>44.444444444444443</v>
      </c>
      <c r="B49">
        <f>Parabolas!E22</f>
        <v>8.3456790123456805</v>
      </c>
      <c r="C49">
        <f t="shared" si="3"/>
        <v>58.743351952276861</v>
      </c>
      <c r="E49">
        <f t="shared" si="1"/>
        <v>1.1288888888888888</v>
      </c>
      <c r="F49">
        <f t="shared" si="4"/>
        <v>0.60014814814814821</v>
      </c>
      <c r="G49">
        <f t="shared" si="2"/>
        <v>1.4002962962962964E-2</v>
      </c>
    </row>
    <row r="50" spans="1:7" x14ac:dyDescent="0.3">
      <c r="A50">
        <f>Parabolas!G9</f>
        <v>45</v>
      </c>
      <c r="B50">
        <f>Parabolas!H9</f>
        <v>7.5625</v>
      </c>
      <c r="C50">
        <f t="shared" si="3"/>
        <v>62.312882969162779</v>
      </c>
      <c r="E50">
        <f t="shared" si="1"/>
        <v>1.143</v>
      </c>
      <c r="F50">
        <f t="shared" si="4"/>
        <v>0.59075</v>
      </c>
      <c r="G50">
        <f t="shared" si="2"/>
        <v>1.3815000000000001E-2</v>
      </c>
    </row>
    <row r="51" spans="1:7" x14ac:dyDescent="0.3">
      <c r="A51">
        <f>Parabolas!G10</f>
        <v>46</v>
      </c>
      <c r="B51">
        <f>Parabolas!H10</f>
        <v>6.25</v>
      </c>
      <c r="C51">
        <f t="shared" si="3"/>
        <v>67.875318204989483</v>
      </c>
      <c r="E51">
        <f t="shared" si="1"/>
        <v>1.1683999999999999</v>
      </c>
      <c r="F51">
        <f t="shared" si="4"/>
        <v>0.57499999999999996</v>
      </c>
      <c r="G51">
        <f t="shared" si="2"/>
        <v>1.35E-2</v>
      </c>
    </row>
    <row r="52" spans="1:7" x14ac:dyDescent="0.3">
      <c r="A52">
        <f>Parabolas!G11</f>
        <v>47</v>
      </c>
      <c r="B52">
        <f>Parabolas!H11</f>
        <v>5.0625</v>
      </c>
      <c r="C52">
        <f>SQRT(C51^2-2*386.2205*(B52-B51)-4*386.2205*ABS(B52-B51)/7)</f>
        <v>72.541397232890446</v>
      </c>
      <c r="E52">
        <f t="shared" si="1"/>
        <v>1.1938</v>
      </c>
      <c r="F52">
        <f t="shared" si="4"/>
        <v>0.56074999999999997</v>
      </c>
      <c r="G52">
        <f t="shared" si="2"/>
        <v>1.3215000000000001E-2</v>
      </c>
    </row>
    <row r="53" spans="1:7" x14ac:dyDescent="0.3">
      <c r="A53">
        <f>Parabolas!G12</f>
        <v>48</v>
      </c>
      <c r="B53">
        <f>Parabolas!H12</f>
        <v>4</v>
      </c>
      <c r="C53">
        <f t="shared" si="3"/>
        <v>76.475367649608998</v>
      </c>
      <c r="E53">
        <f t="shared" si="1"/>
        <v>1.2191999999999998</v>
      </c>
      <c r="F53">
        <f t="shared" si="4"/>
        <v>0.54800000000000004</v>
      </c>
      <c r="G53">
        <f t="shared" si="2"/>
        <v>1.2960000000000001E-2</v>
      </c>
    </row>
    <row r="54" spans="1:7" x14ac:dyDescent="0.3">
      <c r="A54">
        <f>Parabolas!G13</f>
        <v>49</v>
      </c>
      <c r="B54">
        <f>Parabolas!H13</f>
        <v>3.0625</v>
      </c>
      <c r="C54">
        <f t="shared" si="3"/>
        <v>79.785596791383014</v>
      </c>
      <c r="E54">
        <f t="shared" si="1"/>
        <v>1.2445999999999999</v>
      </c>
      <c r="F54">
        <f t="shared" si="4"/>
        <v>0.53674999999999995</v>
      </c>
      <c r="G54">
        <f t="shared" si="2"/>
        <v>1.2735E-2</v>
      </c>
    </row>
    <row r="55" spans="1:7" x14ac:dyDescent="0.3">
      <c r="A55">
        <f>Parabolas!G14</f>
        <v>50</v>
      </c>
      <c r="B55">
        <f>Parabolas!H14</f>
        <v>2.25</v>
      </c>
      <c r="C55">
        <f t="shared" si="3"/>
        <v>82.547156868924702</v>
      </c>
      <c r="E55">
        <f t="shared" si="1"/>
        <v>1.27</v>
      </c>
      <c r="F55">
        <f t="shared" si="4"/>
        <v>0.52700000000000002</v>
      </c>
      <c r="G55">
        <f t="shared" si="2"/>
        <v>1.2540000000000001E-2</v>
      </c>
    </row>
    <row r="56" spans="1:7" x14ac:dyDescent="0.3">
      <c r="A56">
        <f>Parabolas!G15</f>
        <v>51</v>
      </c>
      <c r="B56">
        <f>Parabolas!H15</f>
        <v>1.5625</v>
      </c>
      <c r="C56">
        <f t="shared" si="3"/>
        <v>84.813659350956002</v>
      </c>
      <c r="E56">
        <f t="shared" si="1"/>
        <v>1.2953999999999999</v>
      </c>
      <c r="F56">
        <f t="shared" si="4"/>
        <v>0.51875000000000004</v>
      </c>
      <c r="G56">
        <f t="shared" si="2"/>
        <v>1.2375000000000001E-2</v>
      </c>
    </row>
    <row r="57" spans="1:7" x14ac:dyDescent="0.3">
      <c r="A57">
        <f>Parabolas!G16</f>
        <v>52</v>
      </c>
      <c r="B57">
        <f>Parabolas!H16</f>
        <v>1</v>
      </c>
      <c r="C57">
        <f t="shared" si="3"/>
        <v>86.623972267661429</v>
      </c>
      <c r="E57">
        <f t="shared" si="1"/>
        <v>1.3208</v>
      </c>
      <c r="F57">
        <f t="shared" si="4"/>
        <v>0.51200000000000001</v>
      </c>
      <c r="G57">
        <f t="shared" si="2"/>
        <v>1.2240000000000001E-2</v>
      </c>
    </row>
    <row r="58" spans="1:7" x14ac:dyDescent="0.3">
      <c r="A58">
        <f>Parabolas!G17</f>
        <v>53</v>
      </c>
      <c r="B58">
        <f>Parabolas!H17</f>
        <v>0.5625</v>
      </c>
      <c r="C58">
        <f t="shared" si="3"/>
        <v>88.006251959327173</v>
      </c>
      <c r="E58">
        <f t="shared" si="1"/>
        <v>1.3461999999999998</v>
      </c>
      <c r="F58">
        <f t="shared" si="4"/>
        <v>0.50675000000000003</v>
      </c>
      <c r="G58">
        <f t="shared" si="2"/>
        <v>1.2135E-2</v>
      </c>
    </row>
    <row r="59" spans="1:7" x14ac:dyDescent="0.3">
      <c r="A59">
        <f>Parabolas!G18</f>
        <v>54</v>
      </c>
      <c r="B59">
        <f>Parabolas!H18</f>
        <v>0.25</v>
      </c>
      <c r="C59">
        <f t="shared" si="3"/>
        <v>88.980448695204984</v>
      </c>
      <c r="E59">
        <f t="shared" si="1"/>
        <v>1.3715999999999999</v>
      </c>
      <c r="F59">
        <f t="shared" si="4"/>
        <v>0.503</v>
      </c>
      <c r="G59">
        <f t="shared" si="2"/>
        <v>1.206E-2</v>
      </c>
    </row>
    <row r="60" spans="1:7" x14ac:dyDescent="0.3">
      <c r="A60">
        <f>Parabolas!G19</f>
        <v>55</v>
      </c>
      <c r="B60">
        <f>Parabolas!H19</f>
        <v>6.25E-2</v>
      </c>
      <c r="C60">
        <f t="shared" si="3"/>
        <v>89.559880357461751</v>
      </c>
      <c r="E60">
        <f t="shared" si="1"/>
        <v>1.397</v>
      </c>
      <c r="F60">
        <f t="shared" si="4"/>
        <v>0.50075000000000003</v>
      </c>
      <c r="G60">
        <f t="shared" si="2"/>
        <v>1.2015E-2</v>
      </c>
    </row>
    <row r="61" spans="1:7" x14ac:dyDescent="0.3">
      <c r="A61">
        <f>Parabolas!G20</f>
        <v>56</v>
      </c>
      <c r="B61">
        <f>Parabolas!H20</f>
        <v>0</v>
      </c>
      <c r="C61">
        <f t="shared" si="3"/>
        <v>89.752192969626932</v>
      </c>
      <c r="E61">
        <f t="shared" si="1"/>
        <v>1.4223999999999999</v>
      </c>
      <c r="F61">
        <f t="shared" si="4"/>
        <v>0.5</v>
      </c>
      <c r="G61">
        <f t="shared" si="2"/>
        <v>1.2E-2</v>
      </c>
    </row>
    <row r="62" spans="1:7" x14ac:dyDescent="0.3">
      <c r="A62">
        <f>Parabolas!G21</f>
        <v>57</v>
      </c>
      <c r="B62">
        <f>Parabolas!H21</f>
        <v>6.25E-2</v>
      </c>
      <c r="C62">
        <f t="shared" si="3"/>
        <v>89.405732428471481</v>
      </c>
      <c r="E62">
        <f t="shared" si="1"/>
        <v>1.4478</v>
      </c>
      <c r="F62">
        <f t="shared" si="4"/>
        <v>0.50075000000000003</v>
      </c>
      <c r="G62">
        <f t="shared" si="2"/>
        <v>1.2015E-2</v>
      </c>
    </row>
    <row r="63" spans="1:7" x14ac:dyDescent="0.3">
      <c r="A63">
        <f>Parabolas!G22</f>
        <v>58</v>
      </c>
      <c r="B63">
        <f>Parabolas!H22</f>
        <v>0.25</v>
      </c>
      <c r="C63">
        <f t="shared" si="3"/>
        <v>88.358200161129886</v>
      </c>
      <c r="E63">
        <f t="shared" si="1"/>
        <v>1.4731999999999998</v>
      </c>
      <c r="F63">
        <f t="shared" si="4"/>
        <v>0.503</v>
      </c>
      <c r="G63">
        <f t="shared" si="2"/>
        <v>1.206E-2</v>
      </c>
    </row>
    <row r="64" spans="1:7" x14ac:dyDescent="0.3">
      <c r="A64">
        <f>Parabolas!G23</f>
        <v>59</v>
      </c>
      <c r="B64">
        <f>Parabolas!H23</f>
        <v>0.5625</v>
      </c>
      <c r="C64">
        <f t="shared" si="3"/>
        <v>86.584154305425429</v>
      </c>
      <c r="E64">
        <f t="shared" si="1"/>
        <v>1.4985999999999999</v>
      </c>
      <c r="F64">
        <f t="shared" si="4"/>
        <v>0.50675000000000003</v>
      </c>
      <c r="G64">
        <f t="shared" si="2"/>
        <v>1.2135E-2</v>
      </c>
    </row>
    <row r="65" spans="1:7" x14ac:dyDescent="0.3">
      <c r="A65">
        <f>Parabolas!G24</f>
        <v>60</v>
      </c>
      <c r="B65">
        <f>Parabolas!H24</f>
        <v>1</v>
      </c>
      <c r="C65">
        <f t="shared" si="3"/>
        <v>84.037597028268962</v>
      </c>
      <c r="E65">
        <f t="shared" si="1"/>
        <v>1.524</v>
      </c>
      <c r="F65">
        <f t="shared" si="4"/>
        <v>0.51200000000000001</v>
      </c>
      <c r="G65">
        <f t="shared" si="2"/>
        <v>1.2240000000000001E-2</v>
      </c>
    </row>
    <row r="66" spans="1:7" x14ac:dyDescent="0.3">
      <c r="A66">
        <f>Parabolas!G25</f>
        <v>61</v>
      </c>
      <c r="B66">
        <f>Parabolas!H25</f>
        <v>1.5625</v>
      </c>
      <c r="C66">
        <f>SQRT(C65^2-2*386.2205*(B66-B65)-4*386.2205*ABS(B66-B65)/7)</f>
        <v>80.645380203792769</v>
      </c>
      <c r="E66">
        <f t="shared" si="1"/>
        <v>1.5493999999999999</v>
      </c>
      <c r="F66">
        <f t="shared" si="4"/>
        <v>0.51875000000000004</v>
      </c>
      <c r="G66">
        <f t="shared" si="2"/>
        <v>1.2375000000000001E-2</v>
      </c>
    </row>
    <row r="67" spans="1:7" x14ac:dyDescent="0.3">
      <c r="A67">
        <f>Parabolas!G26</f>
        <v>62</v>
      </c>
      <c r="B67">
        <f>Parabolas!H26</f>
        <v>2.25</v>
      </c>
      <c r="C67">
        <f t="shared" si="3"/>
        <v>76.2947880170817</v>
      </c>
      <c r="E67">
        <f t="shared" si="1"/>
        <v>1.5748</v>
      </c>
      <c r="F67">
        <f t="shared" ref="F67:F103" si="5">B67*$H$2+0.5</f>
        <v>0.52700000000000002</v>
      </c>
      <c r="G67">
        <f t="shared" si="2"/>
        <v>1.2540000000000001E-2</v>
      </c>
    </row>
    <row r="68" spans="1:7" x14ac:dyDescent="0.3">
      <c r="A68">
        <f>Parabolas!G27</f>
        <v>63</v>
      </c>
      <c r="B68">
        <f>Parabolas!H27</f>
        <v>3.0625</v>
      </c>
      <c r="C68">
        <f t="shared" si="3"/>
        <v>70.809389951878188</v>
      </c>
      <c r="E68">
        <f t="shared" ref="E68:E103" si="6">A68*0.0254</f>
        <v>1.6001999999999998</v>
      </c>
      <c r="F68">
        <f t="shared" si="5"/>
        <v>0.53674999999999995</v>
      </c>
      <c r="G68">
        <f t="shared" ref="G68:G103" si="7">B68*$I$2+0.012</f>
        <v>1.2735E-2</v>
      </c>
    </row>
    <row r="69" spans="1:7" x14ac:dyDescent="0.3">
      <c r="A69">
        <f>Parabolas!G28</f>
        <v>64</v>
      </c>
      <c r="B69">
        <f>Parabolas!H28</f>
        <v>4</v>
      </c>
      <c r="C69">
        <f t="shared" ref="C69:C87" si="8">SQRT(C68^2-2*386.2205*(B69-B68)-4*386.2205*ABS(B69-B68)/7)</f>
        <v>63.897593292481943</v>
      </c>
      <c r="E69">
        <f t="shared" si="6"/>
        <v>1.6255999999999999</v>
      </c>
      <c r="F69">
        <f t="shared" si="5"/>
        <v>0.54800000000000004</v>
      </c>
      <c r="G69">
        <f t="shared" si="7"/>
        <v>1.2960000000000001E-2</v>
      </c>
    </row>
    <row r="70" spans="1:7" x14ac:dyDescent="0.3">
      <c r="A70">
        <f>Parabolas!G29</f>
        <v>65</v>
      </c>
      <c r="B70">
        <f>Parabolas!H29</f>
        <v>5.0625</v>
      </c>
      <c r="C70">
        <f t="shared" si="8"/>
        <v>55.024474992627511</v>
      </c>
      <c r="E70">
        <f t="shared" si="6"/>
        <v>1.651</v>
      </c>
      <c r="F70">
        <f t="shared" si="5"/>
        <v>0.56074999999999997</v>
      </c>
      <c r="G70">
        <f t="shared" si="7"/>
        <v>1.3215000000000001E-2</v>
      </c>
    </row>
    <row r="71" spans="1:7" x14ac:dyDescent="0.3">
      <c r="A71">
        <f>Parabolas!G30</f>
        <v>65.142857142857139</v>
      </c>
      <c r="B71">
        <f>Parabolas!H30</f>
        <v>5.2244897959183625</v>
      </c>
      <c r="C71">
        <f t="shared" si="8"/>
        <v>53.542642415660822</v>
      </c>
      <c r="E71">
        <f t="shared" si="6"/>
        <v>1.6546285714285713</v>
      </c>
      <c r="F71">
        <f t="shared" si="5"/>
        <v>0.5626938775510204</v>
      </c>
      <c r="G71">
        <f t="shared" si="7"/>
        <v>1.3253877551020407E-2</v>
      </c>
    </row>
    <row r="72" spans="1:7" x14ac:dyDescent="0.3">
      <c r="A72">
        <f>Parabolas!J9</f>
        <v>66</v>
      </c>
      <c r="B72">
        <f>Parabolas!K9</f>
        <v>6.117647058823529</v>
      </c>
      <c r="C72">
        <f t="shared" si="8"/>
        <v>44.494783472925519</v>
      </c>
      <c r="E72">
        <f t="shared" si="6"/>
        <v>1.6763999999999999</v>
      </c>
      <c r="F72">
        <f t="shared" si="5"/>
        <v>0.57341176470588229</v>
      </c>
      <c r="G72">
        <f t="shared" si="7"/>
        <v>1.3468235294117647E-2</v>
      </c>
    </row>
    <row r="73" spans="1:7" x14ac:dyDescent="0.3">
      <c r="A73">
        <f>Parabolas!J10</f>
        <v>67</v>
      </c>
      <c r="B73">
        <f>Parabolas!K10</f>
        <v>6.9411764705882355</v>
      </c>
      <c r="C73">
        <f t="shared" si="8"/>
        <v>34.086757698850917</v>
      </c>
      <c r="E73">
        <f t="shared" si="6"/>
        <v>1.7018</v>
      </c>
      <c r="F73">
        <f t="shared" si="5"/>
        <v>0.58329411764705885</v>
      </c>
      <c r="G73">
        <f t="shared" si="7"/>
        <v>1.3665882352941177E-2</v>
      </c>
    </row>
    <row r="74" spans="1:7" x14ac:dyDescent="0.3">
      <c r="A74">
        <f>Parabolas!J11</f>
        <v>68</v>
      </c>
      <c r="B74">
        <f>Parabolas!K11</f>
        <v>7.5294117647058822</v>
      </c>
      <c r="C74">
        <f t="shared" si="8"/>
        <v>24.035556469321037</v>
      </c>
      <c r="E74">
        <f t="shared" si="6"/>
        <v>1.7271999999999998</v>
      </c>
      <c r="F74">
        <f t="shared" si="5"/>
        <v>0.59035294117647064</v>
      </c>
      <c r="G74">
        <f t="shared" si="7"/>
        <v>1.3807058823529412E-2</v>
      </c>
    </row>
    <row r="75" spans="1:7" x14ac:dyDescent="0.3">
      <c r="A75">
        <f>Parabolas!J12</f>
        <v>69</v>
      </c>
      <c r="B75">
        <f>Parabolas!K12</f>
        <v>7.882352941176471</v>
      </c>
      <c r="C75">
        <f t="shared" si="8"/>
        <v>15.072774443073463</v>
      </c>
      <c r="E75">
        <f t="shared" si="6"/>
        <v>1.7525999999999999</v>
      </c>
      <c r="F75">
        <f t="shared" si="5"/>
        <v>0.59458823529411764</v>
      </c>
      <c r="G75">
        <f t="shared" si="7"/>
        <v>1.3891764705882353E-2</v>
      </c>
    </row>
    <row r="76" spans="1:7" x14ac:dyDescent="0.3">
      <c r="A76">
        <f>Parabolas!J13</f>
        <v>70</v>
      </c>
      <c r="B76">
        <f>Parabolas!K13</f>
        <v>8</v>
      </c>
      <c r="C76">
        <f t="shared" si="8"/>
        <v>10.504699628533819</v>
      </c>
      <c r="E76">
        <f t="shared" si="6"/>
        <v>1.778</v>
      </c>
      <c r="F76">
        <f t="shared" si="5"/>
        <v>0.59599999999999997</v>
      </c>
      <c r="G76">
        <f t="shared" si="7"/>
        <v>1.392E-2</v>
      </c>
    </row>
    <row r="77" spans="1:7" x14ac:dyDescent="0.3">
      <c r="A77">
        <f>Parabolas!J14</f>
        <v>71</v>
      </c>
      <c r="B77">
        <f>Parabolas!K14</f>
        <v>7.882352941176471</v>
      </c>
      <c r="C77">
        <f t="shared" si="8"/>
        <v>13.238569510679001</v>
      </c>
      <c r="E77">
        <f t="shared" si="6"/>
        <v>1.8033999999999999</v>
      </c>
      <c r="F77">
        <f t="shared" si="5"/>
        <v>0.59458823529411764</v>
      </c>
      <c r="G77">
        <f t="shared" si="7"/>
        <v>1.3891764705882353E-2</v>
      </c>
    </row>
    <row r="78" spans="1:7" x14ac:dyDescent="0.3">
      <c r="A78">
        <f>Parabolas!J15</f>
        <v>72</v>
      </c>
      <c r="B78">
        <f>Parabolas!K15</f>
        <v>7.5294117647058822</v>
      </c>
      <c r="C78">
        <f t="shared" si="8"/>
        <v>19.235195551362715</v>
      </c>
      <c r="E78">
        <f t="shared" si="6"/>
        <v>1.8288</v>
      </c>
      <c r="F78">
        <f t="shared" si="5"/>
        <v>0.59035294117647064</v>
      </c>
      <c r="G78">
        <f t="shared" si="7"/>
        <v>1.3807058823529412E-2</v>
      </c>
    </row>
    <row r="79" spans="1:7" x14ac:dyDescent="0.3">
      <c r="A79">
        <f>Parabolas!J16</f>
        <v>73</v>
      </c>
      <c r="B79">
        <f>Parabolas!K16</f>
        <v>6.9411764705882355</v>
      </c>
      <c r="C79">
        <f t="shared" si="8"/>
        <v>26.354274604245333</v>
      </c>
      <c r="E79">
        <f t="shared" si="6"/>
        <v>1.8541999999999998</v>
      </c>
      <c r="F79">
        <f t="shared" si="5"/>
        <v>0.58329411764705885</v>
      </c>
      <c r="G79">
        <f t="shared" si="7"/>
        <v>1.3665882352941177E-2</v>
      </c>
    </row>
    <row r="80" spans="1:7" x14ac:dyDescent="0.3">
      <c r="A80">
        <f>Parabolas!J17</f>
        <v>74</v>
      </c>
      <c r="B80">
        <f>Parabolas!K17</f>
        <v>6.117647058823529</v>
      </c>
      <c r="C80">
        <f t="shared" si="8"/>
        <v>33.895793968271349</v>
      </c>
      <c r="E80">
        <f t="shared" si="6"/>
        <v>1.8795999999999999</v>
      </c>
      <c r="F80">
        <f t="shared" si="5"/>
        <v>0.57341176470588229</v>
      </c>
      <c r="G80">
        <f t="shared" si="7"/>
        <v>1.3468235294117647E-2</v>
      </c>
    </row>
    <row r="81" spans="1:7" x14ac:dyDescent="0.3">
      <c r="A81">
        <f>Parabolas!J18</f>
        <v>74.857142857142861</v>
      </c>
      <c r="B81">
        <f>Parabolas!K18</f>
        <v>5.2244897959183625</v>
      </c>
      <c r="C81">
        <f t="shared" si="8"/>
        <v>40.518127138629744</v>
      </c>
      <c r="E81">
        <f t="shared" si="6"/>
        <v>1.9013714285714285</v>
      </c>
      <c r="F81">
        <f t="shared" si="5"/>
        <v>0.5626938775510204</v>
      </c>
      <c r="G81">
        <f t="shared" si="7"/>
        <v>1.3253877551020407E-2</v>
      </c>
    </row>
    <row r="82" spans="1:7" x14ac:dyDescent="0.3">
      <c r="A82">
        <f>Parabolas!M9</f>
        <v>75</v>
      </c>
      <c r="B82">
        <f>Parabolas!N9</f>
        <v>5.0625</v>
      </c>
      <c r="C82">
        <f t="shared" si="8"/>
        <v>41.606435263756339</v>
      </c>
      <c r="E82">
        <f t="shared" si="6"/>
        <v>1.905</v>
      </c>
      <c r="F82">
        <f t="shared" si="5"/>
        <v>0.56074999999999997</v>
      </c>
      <c r="G82">
        <f t="shared" si="7"/>
        <v>1.3215000000000001E-2</v>
      </c>
    </row>
    <row r="83" spans="1:7" x14ac:dyDescent="0.3">
      <c r="A83">
        <v>76</v>
      </c>
      <c r="B83">
        <f>Parabolas!N10</f>
        <v>4</v>
      </c>
      <c r="C83">
        <f t="shared" si="8"/>
        <v>48.138581200529828</v>
      </c>
      <c r="E83">
        <f t="shared" si="6"/>
        <v>1.9303999999999999</v>
      </c>
      <c r="F83">
        <f t="shared" si="5"/>
        <v>0.54800000000000004</v>
      </c>
      <c r="G83">
        <f t="shared" si="7"/>
        <v>1.2960000000000001E-2</v>
      </c>
    </row>
    <row r="84" spans="1:7" x14ac:dyDescent="0.3">
      <c r="A84">
        <v>77</v>
      </c>
      <c r="B84">
        <f>Parabolas!N11</f>
        <v>3.0625</v>
      </c>
      <c r="C84">
        <f t="shared" si="8"/>
        <v>53.240798249221335</v>
      </c>
      <c r="E84">
        <f t="shared" si="6"/>
        <v>1.9558</v>
      </c>
      <c r="F84">
        <f t="shared" si="5"/>
        <v>0.53674999999999995</v>
      </c>
      <c r="G84">
        <f t="shared" si="7"/>
        <v>1.2735E-2</v>
      </c>
    </row>
    <row r="85" spans="1:7" x14ac:dyDescent="0.3">
      <c r="A85">
        <v>78</v>
      </c>
      <c r="B85">
        <f>Parabolas!N12</f>
        <v>2.25</v>
      </c>
      <c r="C85">
        <f>SQRT(C84^2-2*386.2205*(B85-B84)-4*386.2205*ABS(B85-B84)/7)</f>
        <v>57.296372049197004</v>
      </c>
      <c r="E85">
        <f t="shared" si="6"/>
        <v>1.9811999999999999</v>
      </c>
      <c r="F85">
        <f t="shared" si="5"/>
        <v>0.52700000000000002</v>
      </c>
      <c r="G85">
        <f t="shared" si="7"/>
        <v>1.2540000000000001E-2</v>
      </c>
    </row>
    <row r="86" spans="1:7" x14ac:dyDescent="0.3">
      <c r="A86">
        <v>79</v>
      </c>
      <c r="B86">
        <f>Parabolas!N13</f>
        <v>1.5625</v>
      </c>
      <c r="C86">
        <f t="shared" si="8"/>
        <v>60.516096663260974</v>
      </c>
      <c r="E86">
        <f t="shared" si="6"/>
        <v>2.0065999999999997</v>
      </c>
      <c r="F86">
        <f t="shared" si="5"/>
        <v>0.51875000000000004</v>
      </c>
      <c r="G86">
        <f t="shared" si="7"/>
        <v>1.2375000000000001E-2</v>
      </c>
    </row>
    <row r="87" spans="1:7" x14ac:dyDescent="0.3">
      <c r="A87">
        <v>80</v>
      </c>
      <c r="B87">
        <f>Parabolas!N14</f>
        <v>1</v>
      </c>
      <c r="C87">
        <f t="shared" si="8"/>
        <v>63.028197771201718</v>
      </c>
      <c r="E87">
        <f t="shared" si="6"/>
        <v>2.032</v>
      </c>
      <c r="F87">
        <f t="shared" si="5"/>
        <v>0.51200000000000001</v>
      </c>
      <c r="G87">
        <f t="shared" si="7"/>
        <v>1.2240000000000001E-2</v>
      </c>
    </row>
    <row r="88" spans="1:7" x14ac:dyDescent="0.3">
      <c r="A88">
        <v>81</v>
      </c>
      <c r="B88">
        <f>Parabolas!N15</f>
        <v>0.5625</v>
      </c>
      <c r="C88">
        <f>SQRT(C87^2-2*386.2205*(B88-B87)-4*386.2205*ABS(B88-B87)/7)</f>
        <v>64.914879086275107</v>
      </c>
      <c r="E88">
        <f t="shared" si="6"/>
        <v>2.0573999999999999</v>
      </c>
      <c r="F88">
        <f t="shared" si="5"/>
        <v>0.50675000000000003</v>
      </c>
      <c r="G88">
        <f t="shared" si="7"/>
        <v>1.2135E-2</v>
      </c>
    </row>
    <row r="89" spans="1:7" x14ac:dyDescent="0.3">
      <c r="A89">
        <v>82</v>
      </c>
      <c r="B89">
        <f>Parabolas!N16</f>
        <v>0.25</v>
      </c>
      <c r="C89">
        <f t="shared" ref="C89:C103" si="9">SQRT(C88^2-2*386.2205*(B89-B88)-4*386.2205*ABS(B89-B88)/7)</f>
        <v>66.229611148316025</v>
      </c>
      <c r="E89">
        <f t="shared" si="6"/>
        <v>2.0827999999999998</v>
      </c>
      <c r="F89">
        <f t="shared" si="5"/>
        <v>0.503</v>
      </c>
      <c r="G89">
        <f t="shared" si="7"/>
        <v>1.206E-2</v>
      </c>
    </row>
    <row r="90" spans="1:7" x14ac:dyDescent="0.3">
      <c r="A90">
        <v>83</v>
      </c>
      <c r="B90">
        <f>Parabolas!N17</f>
        <v>6.25E-2</v>
      </c>
      <c r="C90">
        <f t="shared" si="9"/>
        <v>67.006069221377274</v>
      </c>
      <c r="E90">
        <f t="shared" si="6"/>
        <v>2.1082000000000001</v>
      </c>
      <c r="F90">
        <f t="shared" si="5"/>
        <v>0.50075000000000003</v>
      </c>
      <c r="G90">
        <f t="shared" si="7"/>
        <v>1.2015E-2</v>
      </c>
    </row>
    <row r="91" spans="1:7" x14ac:dyDescent="0.3">
      <c r="A91">
        <v>84</v>
      </c>
      <c r="B91">
        <f>Parabolas!N18</f>
        <v>0</v>
      </c>
      <c r="C91">
        <f t="shared" si="9"/>
        <v>67.262896798415468</v>
      </c>
      <c r="E91">
        <f t="shared" si="6"/>
        <v>2.1335999999999999</v>
      </c>
      <c r="F91">
        <f t="shared" si="5"/>
        <v>0.5</v>
      </c>
      <c r="G91">
        <f t="shared" si="7"/>
        <v>1.2E-2</v>
      </c>
    </row>
    <row r="92" spans="1:7" x14ac:dyDescent="0.3">
      <c r="A92">
        <v>85</v>
      </c>
      <c r="B92">
        <f>Parabolas!N19</f>
        <v>6.25E-2</v>
      </c>
      <c r="C92">
        <f t="shared" si="9"/>
        <v>66.799896211959606</v>
      </c>
      <c r="E92">
        <f t="shared" si="6"/>
        <v>2.1589999999999998</v>
      </c>
      <c r="F92">
        <f t="shared" si="5"/>
        <v>0.50075000000000003</v>
      </c>
      <c r="G92">
        <f t="shared" si="7"/>
        <v>1.2015E-2</v>
      </c>
    </row>
    <row r="93" spans="1:7" x14ac:dyDescent="0.3">
      <c r="A93">
        <v>86</v>
      </c>
      <c r="B93">
        <f>Parabolas!N20</f>
        <v>0.25</v>
      </c>
      <c r="C93">
        <f t="shared" si="9"/>
        <v>65.391227841136555</v>
      </c>
      <c r="E93">
        <f t="shared" si="6"/>
        <v>2.1844000000000001</v>
      </c>
      <c r="F93">
        <f t="shared" si="5"/>
        <v>0.503</v>
      </c>
      <c r="G93">
        <f t="shared" si="7"/>
        <v>1.206E-2</v>
      </c>
    </row>
    <row r="94" spans="1:7" x14ac:dyDescent="0.3">
      <c r="A94">
        <v>87</v>
      </c>
      <c r="B94">
        <f>Parabolas!N21</f>
        <v>0.5625</v>
      </c>
      <c r="C94">
        <f t="shared" si="9"/>
        <v>62.973462026816193</v>
      </c>
      <c r="E94">
        <f t="shared" si="6"/>
        <v>2.2098</v>
      </c>
      <c r="F94">
        <f t="shared" si="5"/>
        <v>0.50675000000000003</v>
      </c>
      <c r="G94">
        <f t="shared" si="7"/>
        <v>1.2135E-2</v>
      </c>
    </row>
    <row r="95" spans="1:7" x14ac:dyDescent="0.3">
      <c r="A95">
        <v>88</v>
      </c>
      <c r="B95">
        <f>Parabolas!N22</f>
        <v>1</v>
      </c>
      <c r="C95">
        <f t="shared" si="9"/>
        <v>59.423554733311448</v>
      </c>
      <c r="E95">
        <f t="shared" si="6"/>
        <v>2.2351999999999999</v>
      </c>
      <c r="F95">
        <f t="shared" si="5"/>
        <v>0.51200000000000001</v>
      </c>
      <c r="G95">
        <f t="shared" si="7"/>
        <v>1.2240000000000001E-2</v>
      </c>
    </row>
    <row r="96" spans="1:7" x14ac:dyDescent="0.3">
      <c r="A96">
        <v>89</v>
      </c>
      <c r="B96">
        <f>Parabolas!N23</f>
        <v>1.5625</v>
      </c>
      <c r="C96">
        <f t="shared" si="9"/>
        <v>54.520807872512606</v>
      </c>
      <c r="E96">
        <f t="shared" si="6"/>
        <v>2.2605999999999997</v>
      </c>
      <c r="F96">
        <f t="shared" si="5"/>
        <v>0.51875000000000004</v>
      </c>
      <c r="G96">
        <f t="shared" si="7"/>
        <v>1.2375000000000001E-2</v>
      </c>
    </row>
    <row r="97" spans="1:7" x14ac:dyDescent="0.3">
      <c r="A97">
        <v>90</v>
      </c>
      <c r="B97">
        <f>Parabolas!N24</f>
        <v>2.25</v>
      </c>
      <c r="C97">
        <f t="shared" si="9"/>
        <v>47.851184117308684</v>
      </c>
      <c r="E97">
        <f t="shared" si="6"/>
        <v>2.286</v>
      </c>
      <c r="F97">
        <f t="shared" si="5"/>
        <v>0.52700000000000002</v>
      </c>
      <c r="G97">
        <f t="shared" si="7"/>
        <v>1.2540000000000001E-2</v>
      </c>
    </row>
    <row r="98" spans="1:7" x14ac:dyDescent="0.3">
      <c r="A98">
        <f>Parabolas!P9</f>
        <v>91</v>
      </c>
      <c r="B98">
        <f>Parabolas!Q9</f>
        <v>2.9375</v>
      </c>
      <c r="C98">
        <f t="shared" si="9"/>
        <v>40.086820175535472</v>
      </c>
      <c r="E98">
        <f t="shared" si="6"/>
        <v>2.3113999999999999</v>
      </c>
      <c r="F98">
        <f t="shared" si="5"/>
        <v>0.53525</v>
      </c>
      <c r="G98">
        <f t="shared" si="7"/>
        <v>1.2705000000000001E-2</v>
      </c>
    </row>
    <row r="99" spans="1:7" x14ac:dyDescent="0.3">
      <c r="A99">
        <f>Parabolas!P10</f>
        <v>92</v>
      </c>
      <c r="B99">
        <f>Parabolas!Q10</f>
        <v>3.5</v>
      </c>
      <c r="C99">
        <f t="shared" si="9"/>
        <v>32.377658743557866</v>
      </c>
      <c r="E99">
        <f t="shared" si="6"/>
        <v>2.3367999999999998</v>
      </c>
      <c r="F99">
        <f t="shared" si="5"/>
        <v>0.54200000000000004</v>
      </c>
      <c r="G99">
        <f t="shared" si="7"/>
        <v>1.2840000000000001E-2</v>
      </c>
    </row>
    <row r="100" spans="1:7" x14ac:dyDescent="0.3">
      <c r="A100">
        <f>Parabolas!P11</f>
        <v>93</v>
      </c>
      <c r="B100">
        <f>Parabolas!Q11</f>
        <v>3.9375</v>
      </c>
      <c r="C100">
        <f t="shared" si="9"/>
        <v>24.77528452337711</v>
      </c>
      <c r="E100">
        <f t="shared" si="6"/>
        <v>2.3622000000000001</v>
      </c>
      <c r="F100">
        <f t="shared" si="5"/>
        <v>0.54725000000000001</v>
      </c>
      <c r="G100">
        <f t="shared" si="7"/>
        <v>1.2945E-2</v>
      </c>
    </row>
    <row r="101" spans="1:7" x14ac:dyDescent="0.3">
      <c r="A101">
        <f>Parabolas!P12</f>
        <v>94</v>
      </c>
      <c r="B101">
        <f>Parabolas!Q12</f>
        <v>4.25</v>
      </c>
      <c r="C101">
        <f t="shared" si="9"/>
        <v>17.420073601615979</v>
      </c>
      <c r="E101">
        <f t="shared" si="6"/>
        <v>2.3875999999999999</v>
      </c>
      <c r="F101">
        <f t="shared" si="5"/>
        <v>0.55100000000000005</v>
      </c>
      <c r="G101">
        <f t="shared" si="7"/>
        <v>1.302E-2</v>
      </c>
    </row>
    <row r="102" spans="1:7" x14ac:dyDescent="0.3">
      <c r="A102">
        <f>Parabolas!P13</f>
        <v>95</v>
      </c>
      <c r="B102">
        <f>Parabolas!Q13</f>
        <v>4.4375</v>
      </c>
      <c r="C102">
        <f t="shared" si="9"/>
        <v>10.82799653345784</v>
      </c>
      <c r="E102">
        <f t="shared" si="6"/>
        <v>2.4129999999999998</v>
      </c>
      <c r="F102">
        <f t="shared" si="5"/>
        <v>0.55325000000000002</v>
      </c>
      <c r="G102">
        <f t="shared" si="7"/>
        <v>1.3065E-2</v>
      </c>
    </row>
    <row r="103" spans="1:7" x14ac:dyDescent="0.3">
      <c r="A103">
        <f>Parabolas!P14</f>
        <v>96</v>
      </c>
      <c r="B103">
        <f>Parabolas!Q14</f>
        <v>4.5</v>
      </c>
      <c r="C103">
        <f t="shared" si="9"/>
        <v>7.4279443416641673</v>
      </c>
      <c r="E103">
        <f t="shared" si="6"/>
        <v>2.4383999999999997</v>
      </c>
      <c r="F103">
        <f t="shared" si="5"/>
        <v>0.55400000000000005</v>
      </c>
      <c r="G103">
        <f t="shared" si="7"/>
        <v>1.308E-2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zoomScale="87" zoomScaleNormal="87" workbookViewId="0">
      <selection activeCell="B32" sqref="B32"/>
    </sheetView>
  </sheetViews>
  <sheetFormatPr defaultRowHeight="14.4" x14ac:dyDescent="0.3"/>
  <cols>
    <col min="4" max="4" width="3.5546875" customWidth="1"/>
    <col min="5" max="6" width="10.6640625" customWidth="1"/>
    <col min="7" max="7" width="1.6640625" customWidth="1"/>
    <col min="8" max="8" width="10.6640625" customWidth="1"/>
    <col min="9" max="9" width="1.6640625" customWidth="1"/>
    <col min="10" max="11" width="12.6640625" customWidth="1"/>
    <col min="12" max="12" width="5.6640625" customWidth="1"/>
    <col min="13" max="14" width="10.6640625" customWidth="1"/>
    <col min="15" max="15" width="1.6640625" customWidth="1"/>
    <col min="16" max="16" width="10.6640625" customWidth="1"/>
    <col min="17" max="17" width="1.6640625" customWidth="1"/>
    <col min="18" max="19" width="12.6640625" customWidth="1"/>
    <col min="20" max="20" width="5.6640625" customWidth="1"/>
    <col min="21" max="22" width="10.6640625" customWidth="1"/>
    <col min="23" max="23" width="1.6640625" customWidth="1"/>
    <col min="24" max="24" width="10.6640625" customWidth="1"/>
    <col min="25" max="25" width="1.6640625" customWidth="1"/>
    <col min="26" max="26" width="12.6640625" customWidth="1"/>
    <col min="27" max="27" width="10.6640625" customWidth="1"/>
  </cols>
  <sheetData>
    <row r="1" spans="1:29" ht="19.5" customHeight="1" x14ac:dyDescent="0.3">
      <c r="A1" s="8" t="s">
        <v>63</v>
      </c>
      <c r="B1" s="8"/>
      <c r="E1" s="23" t="s">
        <v>64</v>
      </c>
      <c r="F1" s="24"/>
      <c r="H1" s="15" t="s">
        <v>72</v>
      </c>
      <c r="J1" s="23" t="s">
        <v>68</v>
      </c>
      <c r="K1" s="24"/>
      <c r="M1" s="23" t="s">
        <v>64</v>
      </c>
      <c r="N1" s="24"/>
      <c r="P1" s="15" t="s">
        <v>72</v>
      </c>
      <c r="R1" s="23" t="s">
        <v>68</v>
      </c>
      <c r="S1" s="24"/>
      <c r="U1" s="23" t="s">
        <v>64</v>
      </c>
      <c r="V1" s="24"/>
      <c r="X1" s="15" t="s">
        <v>72</v>
      </c>
      <c r="Z1" s="23" t="s">
        <v>68</v>
      </c>
      <c r="AA1" s="24"/>
    </row>
    <row r="2" spans="1:29" x14ac:dyDescent="0.3">
      <c r="A2" t="s">
        <v>62</v>
      </c>
      <c r="B2" t="s">
        <v>61</v>
      </c>
      <c r="C2" t="s">
        <v>67</v>
      </c>
      <c r="E2" s="13" t="s">
        <v>65</v>
      </c>
      <c r="F2" s="13" t="s">
        <v>66</v>
      </c>
      <c r="G2" s="14"/>
      <c r="H2" s="13" t="s">
        <v>71</v>
      </c>
      <c r="I2" s="14"/>
      <c r="J2" s="13" t="s">
        <v>69</v>
      </c>
      <c r="K2" s="13" t="s">
        <v>70</v>
      </c>
      <c r="M2" s="13" t="s">
        <v>65</v>
      </c>
      <c r="N2" s="13" t="s">
        <v>66</v>
      </c>
      <c r="O2" s="14"/>
      <c r="P2" s="13" t="s">
        <v>71</v>
      </c>
      <c r="Q2" s="14"/>
      <c r="R2" s="13" t="s">
        <v>69</v>
      </c>
      <c r="S2" s="13" t="s">
        <v>70</v>
      </c>
      <c r="U2" s="13" t="s">
        <v>65</v>
      </c>
      <c r="V2" s="13" t="s">
        <v>66</v>
      </c>
      <c r="W2" s="14"/>
      <c r="X2" s="13" t="s">
        <v>71</v>
      </c>
      <c r="Y2" s="14"/>
      <c r="Z2" s="13" t="s">
        <v>69</v>
      </c>
      <c r="AA2" s="13" t="s">
        <v>70</v>
      </c>
    </row>
    <row r="3" spans="1:29" x14ac:dyDescent="0.3">
      <c r="A3">
        <v>0</v>
      </c>
      <c r="B3">
        <f>A3*$C$3</f>
        <v>0</v>
      </c>
      <c r="C3">
        <v>2.5399999999999999E-2</v>
      </c>
      <c r="E3" s="12">
        <f>$C$3*Path_and_Velocities!A3</f>
        <v>0</v>
      </c>
      <c r="F3" s="12">
        <f>$C$3*Path_and_Velocities!B3</f>
        <v>0.63500000000000001</v>
      </c>
      <c r="G3" s="7"/>
      <c r="H3" s="12">
        <f>(E3-0.508)/(8*0.0254)</f>
        <v>-2.5</v>
      </c>
      <c r="J3" s="12">
        <f>(2/7)*ABS(H3)</f>
        <v>0.71428571428571419</v>
      </c>
      <c r="K3" s="12">
        <f>(2/7)*$B$19*$B$18*ABS(H3)/SQRT(1+H3^2)</f>
        <v>1.0409550100096449E-2</v>
      </c>
      <c r="M3" s="11">
        <f t="shared" ref="M3:M31" si="0">E38</f>
        <v>0.86359999999999992</v>
      </c>
      <c r="N3" s="11">
        <f t="shared" ref="N3:N31" si="1">F38</f>
        <v>0.28465517241379312</v>
      </c>
      <c r="P3" s="11">
        <f t="shared" ref="P3:P31" si="2">H38</f>
        <v>0.89655172413793127</v>
      </c>
      <c r="R3" s="11">
        <f t="shared" ref="R3:R31" si="3">J38</f>
        <v>0.25615763546798037</v>
      </c>
      <c r="S3" s="11">
        <f t="shared" ref="S3:S31" si="4">K38</f>
        <v>7.4841332623169984E-3</v>
      </c>
      <c r="U3" s="11">
        <f t="shared" ref="U3:U28" si="5">E73</f>
        <v>1.7018</v>
      </c>
      <c r="V3" s="11">
        <f t="shared" ref="V3:V28" si="6">F73</f>
        <v>0.17630588235294117</v>
      </c>
      <c r="X3" s="11">
        <f t="shared" ref="X3:X28" si="7">H73</f>
        <v>0.70588235294117685</v>
      </c>
      <c r="Z3" s="11">
        <f t="shared" ref="Z3:Z28" si="8">J73</f>
        <v>0.20168067226890765</v>
      </c>
      <c r="AA3" s="11">
        <f t="shared" ref="AA3:AA28" si="9">K73</f>
        <v>6.465442478220354E-3</v>
      </c>
      <c r="AC3">
        <f>(F4-F3)/(E4-E3)</f>
        <v>-2.4375000000000013</v>
      </c>
    </row>
    <row r="4" spans="1:29" x14ac:dyDescent="0.3">
      <c r="A4">
        <f>284/9</f>
        <v>31.555555555555557</v>
      </c>
      <c r="B4">
        <f t="shared" ref="B4:B9" si="10">A4*$C$3</f>
        <v>0.80151111111111106</v>
      </c>
      <c r="E4" s="12">
        <f>$C$3*Path_and_Velocities!A4</f>
        <v>2.5399999999999999E-2</v>
      </c>
      <c r="F4" s="12">
        <f>$C$3*Path_and_Velocities!B4</f>
        <v>0.57308749999999997</v>
      </c>
      <c r="G4" s="7"/>
      <c r="H4" s="12">
        <f t="shared" ref="H4:H34" si="11">(E4-0.508)/(8*0.0254)</f>
        <v>-2.3750000000000004</v>
      </c>
      <c r="J4" s="12">
        <f t="shared" ref="J4:J67" si="12">(2/7)*ABS(H4)</f>
        <v>0.67857142857142871</v>
      </c>
      <c r="K4" s="12">
        <f t="shared" ref="K4:K67" si="13">(2/7)*$B$19*$B$18*ABS(H4)/SQRT(1+H4^2)</f>
        <v>1.0332849177262196E-2</v>
      </c>
      <c r="M4" s="11">
        <f t="shared" si="0"/>
        <v>0.88900000000000001</v>
      </c>
      <c r="N4" s="11">
        <f t="shared" si="1"/>
        <v>0.30458103448275858</v>
      </c>
      <c r="P4" s="11">
        <f t="shared" si="2"/>
        <v>0.67241379310344773</v>
      </c>
      <c r="R4" s="11">
        <f t="shared" si="3"/>
        <v>0.19211822660098504</v>
      </c>
      <c r="S4" s="11">
        <f t="shared" si="4"/>
        <v>6.2559501201723787E-3</v>
      </c>
      <c r="U4" s="11">
        <f t="shared" si="5"/>
        <v>1.7271999999999998</v>
      </c>
      <c r="V4" s="11">
        <f t="shared" si="6"/>
        <v>0.19124705882352941</v>
      </c>
      <c r="X4" s="11">
        <f t="shared" si="7"/>
        <v>0.47058823529411931</v>
      </c>
      <c r="Z4" s="11">
        <f t="shared" si="8"/>
        <v>0.13445378151260551</v>
      </c>
      <c r="AA4" s="11">
        <f t="shared" si="9"/>
        <v>4.7737930587384344E-3</v>
      </c>
      <c r="AC4">
        <f t="shared" ref="AC4:AC28" si="14">(F5-F4)/(E5-E4)</f>
        <v>-2.3125</v>
      </c>
    </row>
    <row r="5" spans="1:29" x14ac:dyDescent="0.3">
      <c r="A5">
        <f>400/9</f>
        <v>44.444444444444443</v>
      </c>
      <c r="B5">
        <f t="shared" si="10"/>
        <v>1.1288888888888888</v>
      </c>
      <c r="E5" s="12">
        <f>$C$3*Path_and_Velocities!A5</f>
        <v>5.0799999999999998E-2</v>
      </c>
      <c r="F5" s="12">
        <f>$C$3*Path_and_Velocities!B5</f>
        <v>0.51434999999999997</v>
      </c>
      <c r="G5" s="7"/>
      <c r="H5" s="12">
        <f t="shared" si="11"/>
        <v>-2.25</v>
      </c>
      <c r="J5" s="12">
        <f t="shared" si="12"/>
        <v>0.64285714285714279</v>
      </c>
      <c r="K5" s="12">
        <f t="shared" si="13"/>
        <v>1.0245132905102539E-2</v>
      </c>
      <c r="M5" s="11">
        <f t="shared" si="0"/>
        <v>0.91439999999999999</v>
      </c>
      <c r="N5" s="11">
        <f t="shared" si="1"/>
        <v>0.31881379310344826</v>
      </c>
      <c r="P5" s="11">
        <f t="shared" si="2"/>
        <v>0.44827586206896514</v>
      </c>
      <c r="R5" s="11">
        <f t="shared" si="3"/>
        <v>0.12807881773399002</v>
      </c>
      <c r="S5" s="11">
        <f t="shared" si="4"/>
        <v>4.5861010504587834E-3</v>
      </c>
      <c r="U5" s="11">
        <f t="shared" si="5"/>
        <v>1.7525999999999999</v>
      </c>
      <c r="V5" s="11">
        <f t="shared" si="6"/>
        <v>0.20021176470588237</v>
      </c>
      <c r="X5" s="11">
        <f t="shared" si="7"/>
        <v>0.23529411764705965</v>
      </c>
      <c r="Z5" s="11">
        <f t="shared" si="8"/>
        <v>6.7226890756302754E-2</v>
      </c>
      <c r="AA5" s="11">
        <f t="shared" si="9"/>
        <v>2.5678581301115731E-3</v>
      </c>
      <c r="AC5">
        <f t="shared" si="14"/>
        <v>-2.1875000000000013</v>
      </c>
    </row>
    <row r="6" spans="1:29" x14ac:dyDescent="0.3">
      <c r="A6">
        <f>456/7</f>
        <v>65.142857142857139</v>
      </c>
      <c r="B6">
        <f t="shared" si="10"/>
        <v>1.6546285714285713</v>
      </c>
      <c r="E6" s="12">
        <f>$C$3*Path_and_Velocities!A6</f>
        <v>7.619999999999999E-2</v>
      </c>
      <c r="F6" s="12">
        <f>$C$3*Path_and_Velocities!B6</f>
        <v>0.45878749999999996</v>
      </c>
      <c r="G6" s="7"/>
      <c r="H6" s="12">
        <f t="shared" si="11"/>
        <v>-2.125</v>
      </c>
      <c r="J6" s="12">
        <f t="shared" si="12"/>
        <v>0.6071428571428571</v>
      </c>
      <c r="K6" s="12">
        <f t="shared" si="13"/>
        <v>1.0144310249819145E-2</v>
      </c>
      <c r="M6" s="11">
        <f t="shared" si="0"/>
        <v>0.93979999999999997</v>
      </c>
      <c r="N6" s="11">
        <f t="shared" si="1"/>
        <v>0.32735344827586205</v>
      </c>
      <c r="P6" s="11">
        <f t="shared" si="2"/>
        <v>0.22413793103448257</v>
      </c>
      <c r="R6" s="11">
        <f t="shared" si="3"/>
        <v>6.403940886699501E-2</v>
      </c>
      <c r="S6" s="11">
        <f t="shared" si="4"/>
        <v>2.4520678769822894E-3</v>
      </c>
      <c r="U6" s="11">
        <f t="shared" si="5"/>
        <v>1.778</v>
      </c>
      <c r="V6" s="11">
        <f t="shared" si="6"/>
        <v>0.20319999999999999</v>
      </c>
      <c r="X6" s="11">
        <f t="shared" si="7"/>
        <v>0</v>
      </c>
      <c r="Z6" s="11">
        <f t="shared" si="8"/>
        <v>0</v>
      </c>
      <c r="AA6" s="11">
        <f t="shared" si="9"/>
        <v>0</v>
      </c>
      <c r="AC6">
        <f t="shared" si="14"/>
        <v>-2.0624999999999987</v>
      </c>
    </row>
    <row r="7" spans="1:29" x14ac:dyDescent="0.3">
      <c r="A7">
        <f>524/7</f>
        <v>74.857142857142861</v>
      </c>
      <c r="B7">
        <f t="shared" si="10"/>
        <v>1.9013714285714285</v>
      </c>
      <c r="E7" s="12">
        <f>$C$3*Path_and_Velocities!A7</f>
        <v>0.1016</v>
      </c>
      <c r="F7" s="12">
        <f>$C$3*Path_and_Velocities!B7</f>
        <v>0.40639999999999998</v>
      </c>
      <c r="G7" s="7"/>
      <c r="H7" s="12">
        <f t="shared" si="11"/>
        <v>-2</v>
      </c>
      <c r="J7" s="12">
        <f t="shared" si="12"/>
        <v>0.5714285714285714</v>
      </c>
      <c r="K7" s="12">
        <f t="shared" si="13"/>
        <v>1.0027806564239055E-2</v>
      </c>
      <c r="M7" s="11">
        <f t="shared" si="0"/>
        <v>0.96519999999999995</v>
      </c>
      <c r="N7" s="11">
        <f t="shared" si="1"/>
        <v>0.33019999999999999</v>
      </c>
      <c r="P7" s="11">
        <f t="shared" si="2"/>
        <v>0</v>
      </c>
      <c r="R7" s="11">
        <f t="shared" si="3"/>
        <v>0</v>
      </c>
      <c r="S7" s="11">
        <f t="shared" si="4"/>
        <v>0</v>
      </c>
      <c r="U7" s="11">
        <f t="shared" si="5"/>
        <v>1.8033999999999999</v>
      </c>
      <c r="V7" s="11">
        <f t="shared" si="6"/>
        <v>0.20021176470588237</v>
      </c>
      <c r="X7" s="11">
        <f t="shared" si="7"/>
        <v>-0.2352941176470576</v>
      </c>
      <c r="Z7" s="11">
        <f t="shared" si="8"/>
        <v>6.7226890756302171E-2</v>
      </c>
      <c r="AA7" s="11">
        <f t="shared" si="9"/>
        <v>2.5678581301115519E-3</v>
      </c>
      <c r="AC7">
        <f t="shared" si="14"/>
        <v>-1.9374999999999993</v>
      </c>
    </row>
    <row r="8" spans="1:29" x14ac:dyDescent="0.3">
      <c r="A8">
        <v>90</v>
      </c>
      <c r="B8">
        <f t="shared" si="10"/>
        <v>2.286</v>
      </c>
      <c r="E8" s="12">
        <f>$C$3*Path_and_Velocities!A8</f>
        <v>0.127</v>
      </c>
      <c r="F8" s="12">
        <f>$C$3*Path_and_Velocities!B8</f>
        <v>0.35718749999999999</v>
      </c>
      <c r="G8" s="7"/>
      <c r="H8" s="12">
        <f t="shared" si="11"/>
        <v>-1.875</v>
      </c>
      <c r="J8" s="12">
        <f t="shared" si="12"/>
        <v>0.5357142857142857</v>
      </c>
      <c r="K8" s="12">
        <f t="shared" si="13"/>
        <v>9.8924369747899147E-3</v>
      </c>
      <c r="M8" s="11">
        <f t="shared" si="0"/>
        <v>0.99059999999999993</v>
      </c>
      <c r="N8" s="11">
        <f t="shared" si="1"/>
        <v>0.32735344827586205</v>
      </c>
      <c r="P8" s="11">
        <f t="shared" si="2"/>
        <v>-0.22413793103448257</v>
      </c>
      <c r="R8" s="11">
        <f t="shared" si="3"/>
        <v>6.403940886699501E-2</v>
      </c>
      <c r="S8" s="11">
        <f t="shared" si="4"/>
        <v>2.4520678769822894E-3</v>
      </c>
      <c r="U8" s="11">
        <f t="shared" si="5"/>
        <v>1.8288</v>
      </c>
      <c r="V8" s="11">
        <f t="shared" si="6"/>
        <v>0.19124705882352941</v>
      </c>
      <c r="X8" s="11">
        <f t="shared" si="7"/>
        <v>-0.47058823529411725</v>
      </c>
      <c r="Z8" s="11">
        <f t="shared" si="8"/>
        <v>0.13445378151260493</v>
      </c>
      <c r="AA8" s="11">
        <f t="shared" si="9"/>
        <v>4.773793058738417E-3</v>
      </c>
      <c r="AC8">
        <f t="shared" si="14"/>
        <v>-1.812500000000002</v>
      </c>
    </row>
    <row r="9" spans="1:29" x14ac:dyDescent="0.3">
      <c r="A9">
        <v>96</v>
      </c>
      <c r="B9">
        <f t="shared" si="10"/>
        <v>2.4383999999999997</v>
      </c>
      <c r="E9" s="12">
        <f>$C$3*Path_and_Velocities!A9</f>
        <v>0.15239999999999998</v>
      </c>
      <c r="F9" s="12">
        <f>$C$3*Path_and_Velocities!B9</f>
        <v>0.31114999999999998</v>
      </c>
      <c r="G9" s="7"/>
      <c r="H9" s="12">
        <f t="shared" si="11"/>
        <v>-1.7500000000000002</v>
      </c>
      <c r="J9" s="12">
        <f t="shared" si="12"/>
        <v>0.5</v>
      </c>
      <c r="K9" s="12">
        <f t="shared" si="13"/>
        <v>9.7342459705610767E-3</v>
      </c>
      <c r="M9" s="11">
        <f t="shared" si="0"/>
        <v>1.016</v>
      </c>
      <c r="N9" s="11">
        <f t="shared" si="1"/>
        <v>0.31881379310344826</v>
      </c>
      <c r="P9" s="11">
        <f t="shared" si="2"/>
        <v>-0.44827586206896619</v>
      </c>
      <c r="R9" s="11">
        <f t="shared" si="3"/>
        <v>0.12807881773399032</v>
      </c>
      <c r="S9" s="11">
        <f t="shared" si="4"/>
        <v>4.5861010504587929E-3</v>
      </c>
      <c r="U9" s="11">
        <f t="shared" si="5"/>
        <v>1.8541999999999998</v>
      </c>
      <c r="V9" s="11">
        <f t="shared" si="6"/>
        <v>0.17630588235294117</v>
      </c>
      <c r="X9" s="11">
        <f t="shared" si="7"/>
        <v>-0.70588235294117485</v>
      </c>
      <c r="Z9" s="11">
        <f t="shared" si="8"/>
        <v>0.2016806722689071</v>
      </c>
      <c r="AA9" s="11">
        <f t="shared" si="9"/>
        <v>6.4654424782203419E-3</v>
      </c>
      <c r="AC9">
        <f t="shared" si="14"/>
        <v>-1.6874999999999984</v>
      </c>
    </row>
    <row r="10" spans="1:29" x14ac:dyDescent="0.3">
      <c r="E10" s="12">
        <f>$C$3*Path_and_Velocities!A10</f>
        <v>0.17779999999999999</v>
      </c>
      <c r="F10" s="12">
        <f>$C$3*Path_and_Velocities!B10</f>
        <v>0.26828750000000001</v>
      </c>
      <c r="G10" s="7"/>
      <c r="H10" s="12">
        <f t="shared" si="11"/>
        <v>-1.6250000000000002</v>
      </c>
      <c r="J10" s="12">
        <f t="shared" si="12"/>
        <v>0.4642857142857143</v>
      </c>
      <c r="K10" s="12">
        <f t="shared" si="13"/>
        <v>9.5483063849960848E-3</v>
      </c>
      <c r="M10" s="11">
        <f t="shared" si="0"/>
        <v>1.0413999999999999</v>
      </c>
      <c r="N10" s="11">
        <f t="shared" si="1"/>
        <v>0.30458103448275858</v>
      </c>
      <c r="P10" s="11">
        <f t="shared" si="2"/>
        <v>-0.67241379310344773</v>
      </c>
      <c r="R10" s="11">
        <f t="shared" si="3"/>
        <v>0.19211822660098504</v>
      </c>
      <c r="S10" s="11">
        <f t="shared" si="4"/>
        <v>6.2559501201723787E-3</v>
      </c>
      <c r="U10" s="11">
        <f t="shared" si="5"/>
        <v>1.8795999999999999</v>
      </c>
      <c r="V10" s="11">
        <f t="shared" si="6"/>
        <v>0.15538823529411763</v>
      </c>
      <c r="X10" s="11">
        <f t="shared" si="7"/>
        <v>-0.9411764705882345</v>
      </c>
      <c r="Z10" s="11">
        <f t="shared" si="8"/>
        <v>0.26890756302520985</v>
      </c>
      <c r="AA10" s="11">
        <f t="shared" si="9"/>
        <v>7.6839173682730936E-3</v>
      </c>
      <c r="AC10">
        <f t="shared" si="14"/>
        <v>-1.5625000000000002</v>
      </c>
    </row>
    <row r="11" spans="1:29" x14ac:dyDescent="0.3">
      <c r="A11">
        <v>20</v>
      </c>
      <c r="B11">
        <f>A11*$C$3</f>
        <v>0.50800000000000001</v>
      </c>
      <c r="E11" s="12">
        <f>$C$3*Path_and_Velocities!A11</f>
        <v>0.20319999999999999</v>
      </c>
      <c r="F11" s="12">
        <f>$C$3*Path_and_Velocities!B11</f>
        <v>0.2286</v>
      </c>
      <c r="G11" s="7"/>
      <c r="H11" s="12">
        <f t="shared" si="11"/>
        <v>-1.5000000000000002</v>
      </c>
      <c r="J11" s="12">
        <f t="shared" si="12"/>
        <v>0.4285714285714286</v>
      </c>
      <c r="K11" s="12">
        <f t="shared" si="13"/>
        <v>9.3284724428048527E-3</v>
      </c>
      <c r="M11" s="11">
        <f t="shared" si="0"/>
        <v>1.0668</v>
      </c>
      <c r="N11" s="11">
        <f t="shared" si="1"/>
        <v>0.28465517241379312</v>
      </c>
      <c r="P11" s="11">
        <f t="shared" si="2"/>
        <v>-0.89655172413793127</v>
      </c>
      <c r="R11" s="11">
        <f t="shared" si="3"/>
        <v>0.25615763546798037</v>
      </c>
      <c r="S11" s="11">
        <f t="shared" si="4"/>
        <v>7.4841332623169984E-3</v>
      </c>
      <c r="U11" s="12">
        <f t="shared" si="5"/>
        <v>1.9013714285714285</v>
      </c>
      <c r="V11" s="12">
        <f t="shared" si="6"/>
        <v>0.13270204081632639</v>
      </c>
      <c r="W11" s="10"/>
      <c r="X11" s="12">
        <f t="shared" si="7"/>
        <v>-1.142857142857143</v>
      </c>
      <c r="Y11" s="10"/>
      <c r="Z11" s="12">
        <f t="shared" si="8"/>
        <v>0.32653061224489799</v>
      </c>
      <c r="AA11" s="12">
        <f t="shared" si="9"/>
        <v>8.4374598572279653E-3</v>
      </c>
      <c r="AC11">
        <f t="shared" si="14"/>
        <v>-1.4374999999999998</v>
      </c>
    </row>
    <row r="12" spans="1:29" x14ac:dyDescent="0.3">
      <c r="A12">
        <v>38</v>
      </c>
      <c r="B12">
        <f t="shared" ref="B12:B16" si="15">A12*$C$3</f>
        <v>0.96519999999999995</v>
      </c>
      <c r="E12" s="12">
        <f>$C$3*Path_and_Velocities!A12</f>
        <v>0.2286</v>
      </c>
      <c r="F12" s="12">
        <f>$C$3*Path_and_Velocities!B12</f>
        <v>0.19208749999999999</v>
      </c>
      <c r="G12" s="7"/>
      <c r="H12" s="12">
        <f t="shared" si="11"/>
        <v>-1.375</v>
      </c>
      <c r="J12" s="12">
        <f t="shared" si="12"/>
        <v>0.39285714285714285</v>
      </c>
      <c r="K12" s="12">
        <f t="shared" si="13"/>
        <v>9.0670868423020322E-3</v>
      </c>
      <c r="M12" s="11">
        <f t="shared" si="0"/>
        <v>1.0922000000000001</v>
      </c>
      <c r="N12" s="11">
        <f t="shared" si="1"/>
        <v>0.25903620689655171</v>
      </c>
      <c r="P12" s="11">
        <f t="shared" si="2"/>
        <v>-1.1206896551724148</v>
      </c>
      <c r="R12" s="11">
        <f t="shared" si="3"/>
        <v>0.32019704433497564</v>
      </c>
      <c r="S12" s="11">
        <f t="shared" si="4"/>
        <v>8.3653099035331507E-3</v>
      </c>
      <c r="U12" s="12">
        <f t="shared" si="5"/>
        <v>1.905</v>
      </c>
      <c r="V12" s="12">
        <f t="shared" si="6"/>
        <v>0.12858749999999999</v>
      </c>
      <c r="W12" s="10"/>
      <c r="X12" s="12">
        <f t="shared" si="7"/>
        <v>-1.1249999999999996</v>
      </c>
      <c r="Y12" s="10"/>
      <c r="Z12" s="12">
        <f t="shared" si="8"/>
        <v>0.32142857142857129</v>
      </c>
      <c r="AA12" s="12">
        <f t="shared" si="9"/>
        <v>8.3795261900419405E-3</v>
      </c>
      <c r="AC12">
        <f t="shared" si="14"/>
        <v>-1.3124999999999993</v>
      </c>
    </row>
    <row r="13" spans="1:29" x14ac:dyDescent="0.3">
      <c r="A13">
        <v>56</v>
      </c>
      <c r="B13">
        <f t="shared" si="15"/>
        <v>1.4223999999999999</v>
      </c>
      <c r="E13" s="12">
        <f>$C$3*Path_and_Velocities!A13</f>
        <v>0.254</v>
      </c>
      <c r="F13" s="12">
        <f>$C$3*Path_and_Velocities!B13</f>
        <v>0.15875</v>
      </c>
      <c r="G13" s="7"/>
      <c r="H13" s="12">
        <f t="shared" si="11"/>
        <v>-1.25</v>
      </c>
      <c r="J13" s="12">
        <f t="shared" si="12"/>
        <v>0.3571428571428571</v>
      </c>
      <c r="K13" s="12">
        <f t="shared" si="13"/>
        <v>8.7546548807270023E-3</v>
      </c>
      <c r="M13" s="11">
        <f t="shared" si="0"/>
        <v>1.1175999999999999</v>
      </c>
      <c r="N13" s="11">
        <f t="shared" si="1"/>
        <v>0.22772413793103446</v>
      </c>
      <c r="P13" s="11">
        <f t="shared" si="2"/>
        <v>-1.3448275862068964</v>
      </c>
      <c r="R13" s="11">
        <f t="shared" si="3"/>
        <v>0.38423645320197036</v>
      </c>
      <c r="S13" s="11">
        <f t="shared" si="4"/>
        <v>8.9967492167789351E-3</v>
      </c>
      <c r="U13" s="12">
        <f t="shared" si="5"/>
        <v>1.9303999999999999</v>
      </c>
      <c r="V13" s="12">
        <f t="shared" si="6"/>
        <v>0.1016</v>
      </c>
      <c r="W13" s="10"/>
      <c r="X13" s="12">
        <f t="shared" si="7"/>
        <v>-1.0000000000000002</v>
      </c>
      <c r="Y13" s="10"/>
      <c r="Z13" s="12">
        <f t="shared" si="8"/>
        <v>0.28571428571428575</v>
      </c>
      <c r="AA13" s="12">
        <f t="shared" si="9"/>
        <v>7.9276771696457499E-3</v>
      </c>
      <c r="AC13">
        <f t="shared" si="14"/>
        <v>-1.1875000000000013</v>
      </c>
    </row>
    <row r="14" spans="1:29" x14ac:dyDescent="0.3">
      <c r="A14">
        <v>70</v>
      </c>
      <c r="B14">
        <f t="shared" si="15"/>
        <v>1.778</v>
      </c>
      <c r="E14" s="12">
        <f>$C$3*Path_and_Velocities!A14</f>
        <v>0.27939999999999998</v>
      </c>
      <c r="F14" s="12">
        <f>$C$3*Path_and_Velocities!B14</f>
        <v>0.12858749999999999</v>
      </c>
      <c r="G14" s="7"/>
      <c r="H14" s="12">
        <f t="shared" si="11"/>
        <v>-1.1250000000000002</v>
      </c>
      <c r="J14" s="12">
        <f t="shared" si="12"/>
        <v>0.32142857142857145</v>
      </c>
      <c r="K14" s="12">
        <f t="shared" si="13"/>
        <v>8.3795261900419457E-3</v>
      </c>
      <c r="M14" s="12">
        <f t="shared" si="0"/>
        <v>1.1288888888888888</v>
      </c>
      <c r="N14" s="12">
        <f t="shared" si="1"/>
        <v>0.21198024691358028</v>
      </c>
      <c r="O14" s="10"/>
      <c r="P14" s="12">
        <f t="shared" si="2"/>
        <v>-1.4444444444444453</v>
      </c>
      <c r="Q14" s="10"/>
      <c r="R14" s="12">
        <f t="shared" si="3"/>
        <v>0.4126984126984129</v>
      </c>
      <c r="S14" s="12">
        <f t="shared" si="4"/>
        <v>9.2179490286005365E-3</v>
      </c>
      <c r="U14" s="12">
        <f t="shared" si="5"/>
        <v>1.9558</v>
      </c>
      <c r="V14" s="12">
        <f t="shared" si="6"/>
        <v>7.7787499999999996E-2</v>
      </c>
      <c r="W14" s="10"/>
      <c r="X14" s="12">
        <f t="shared" si="7"/>
        <v>-0.87499999999999978</v>
      </c>
      <c r="Y14" s="10"/>
      <c r="Z14" s="12">
        <f t="shared" si="8"/>
        <v>0.24999999999999992</v>
      </c>
      <c r="AA14" s="12">
        <f t="shared" si="9"/>
        <v>7.382777375074469E-3</v>
      </c>
      <c r="AC14">
        <f t="shared" si="14"/>
        <v>-1.0625000000000009</v>
      </c>
    </row>
    <row r="15" spans="1:29" x14ac:dyDescent="0.3">
      <c r="A15">
        <v>84</v>
      </c>
      <c r="B15">
        <f t="shared" si="15"/>
        <v>2.1335999999999999</v>
      </c>
      <c r="E15" s="12">
        <f>$C$3*Path_and_Velocities!A15</f>
        <v>0.30479999999999996</v>
      </c>
      <c r="F15" s="12">
        <f>$C$3*Path_and_Velocities!B15</f>
        <v>0.1016</v>
      </c>
      <c r="G15" s="7"/>
      <c r="H15" s="12">
        <f t="shared" si="11"/>
        <v>-1.0000000000000002</v>
      </c>
      <c r="J15" s="12">
        <f t="shared" si="12"/>
        <v>0.28571428571428575</v>
      </c>
      <c r="K15" s="12">
        <f t="shared" si="13"/>
        <v>7.9276771696457499E-3</v>
      </c>
      <c r="M15" s="12">
        <f t="shared" si="0"/>
        <v>1.143</v>
      </c>
      <c r="N15" s="12">
        <f t="shared" si="1"/>
        <v>0.19208749999999999</v>
      </c>
      <c r="O15" s="10"/>
      <c r="P15" s="12">
        <f t="shared" si="2"/>
        <v>-1.3750000000000004</v>
      </c>
      <c r="Q15" s="10"/>
      <c r="R15" s="12">
        <f t="shared" si="3"/>
        <v>0.39285714285714296</v>
      </c>
      <c r="S15" s="12">
        <f t="shared" si="4"/>
        <v>9.0670868423020339E-3</v>
      </c>
      <c r="U15" s="12">
        <f t="shared" si="5"/>
        <v>1.9811999999999999</v>
      </c>
      <c r="V15" s="12">
        <f t="shared" si="6"/>
        <v>5.7149999999999999E-2</v>
      </c>
      <c r="W15" s="10"/>
      <c r="X15" s="12">
        <f t="shared" si="7"/>
        <v>-0.75000000000000044</v>
      </c>
      <c r="Y15" s="10"/>
      <c r="Z15" s="12">
        <f t="shared" si="8"/>
        <v>0.21428571428571441</v>
      </c>
      <c r="AA15" s="12">
        <f t="shared" si="9"/>
        <v>6.7268571428571447E-3</v>
      </c>
      <c r="AC15">
        <f t="shared" si="14"/>
        <v>-0.93749999999999878</v>
      </c>
    </row>
    <row r="16" spans="1:29" x14ac:dyDescent="0.3">
      <c r="A16">
        <v>96</v>
      </c>
      <c r="B16">
        <f t="shared" si="15"/>
        <v>2.4383999999999997</v>
      </c>
      <c r="E16" s="12">
        <f>$C$3*Path_and_Velocities!A16</f>
        <v>0.33019999999999999</v>
      </c>
      <c r="F16" s="12">
        <f>$C$3*Path_and_Velocities!B16</f>
        <v>7.7787499999999996E-2</v>
      </c>
      <c r="G16" s="7"/>
      <c r="H16" s="12">
        <f t="shared" si="11"/>
        <v>-0.87500000000000011</v>
      </c>
      <c r="J16" s="12">
        <f t="shared" si="12"/>
        <v>0.25</v>
      </c>
      <c r="K16" s="12">
        <f t="shared" si="13"/>
        <v>7.3827773750744707E-3</v>
      </c>
      <c r="M16" s="12">
        <f t="shared" si="0"/>
        <v>1.1683999999999999</v>
      </c>
      <c r="N16" s="12">
        <f t="shared" si="1"/>
        <v>0.15875</v>
      </c>
      <c r="O16" s="10"/>
      <c r="P16" s="12">
        <f t="shared" si="2"/>
        <v>-1.2500000000000011</v>
      </c>
      <c r="Q16" s="10"/>
      <c r="R16" s="12">
        <f t="shared" si="3"/>
        <v>0.35714285714285743</v>
      </c>
      <c r="S16" s="12">
        <f t="shared" si="4"/>
        <v>8.7546548807270058E-3</v>
      </c>
      <c r="U16" s="12">
        <f t="shared" si="5"/>
        <v>2.0065999999999997</v>
      </c>
      <c r="V16" s="12">
        <f t="shared" si="6"/>
        <v>3.9687500000000001E-2</v>
      </c>
      <c r="W16" s="10"/>
      <c r="X16" s="12">
        <f t="shared" si="7"/>
        <v>-0.62500000000000111</v>
      </c>
      <c r="Y16" s="10"/>
      <c r="Z16" s="12">
        <f t="shared" si="8"/>
        <v>0.17857142857142888</v>
      </c>
      <c r="AA16" s="12">
        <f t="shared" si="9"/>
        <v>5.9420452587785168E-3</v>
      </c>
      <c r="AC16">
        <f t="shared" si="14"/>
        <v>-0.81250000000000056</v>
      </c>
    </row>
    <row r="17" spans="1:29" x14ac:dyDescent="0.3">
      <c r="E17" s="12">
        <f>$C$3*Path_and_Velocities!A17</f>
        <v>0.35559999999999997</v>
      </c>
      <c r="F17" s="12">
        <f>$C$3*Path_and_Velocities!B17</f>
        <v>5.7149999999999999E-2</v>
      </c>
      <c r="G17" s="7"/>
      <c r="H17" s="12">
        <f t="shared" si="11"/>
        <v>-0.75000000000000022</v>
      </c>
      <c r="J17" s="12">
        <f t="shared" si="12"/>
        <v>0.21428571428571433</v>
      </c>
      <c r="K17" s="12">
        <f t="shared" si="13"/>
        <v>6.7268571428571429E-3</v>
      </c>
      <c r="M17" s="12">
        <f t="shared" si="0"/>
        <v>1.1938</v>
      </c>
      <c r="N17" s="12">
        <f t="shared" si="1"/>
        <v>0.12858749999999999</v>
      </c>
      <c r="O17" s="10"/>
      <c r="P17" s="12">
        <f t="shared" si="2"/>
        <v>-1.1250000000000007</v>
      </c>
      <c r="Q17" s="10"/>
      <c r="R17" s="12">
        <f t="shared" si="3"/>
        <v>0.32142857142857162</v>
      </c>
      <c r="S17" s="12">
        <f t="shared" si="4"/>
        <v>8.3795261900419474E-3</v>
      </c>
      <c r="U17" s="12">
        <f t="shared" si="5"/>
        <v>2.032</v>
      </c>
      <c r="V17" s="12">
        <f t="shared" si="6"/>
        <v>2.5399999999999999E-2</v>
      </c>
      <c r="W17" s="10"/>
      <c r="X17" s="12">
        <f t="shared" si="7"/>
        <v>-0.49999999999999961</v>
      </c>
      <c r="Y17" s="10"/>
      <c r="Z17" s="12">
        <f t="shared" si="8"/>
        <v>0.14285714285714274</v>
      </c>
      <c r="AA17" s="12">
        <f t="shared" si="9"/>
        <v>5.0139032821195249E-3</v>
      </c>
      <c r="AC17">
        <f t="shared" si="14"/>
        <v>-0.687499999999999</v>
      </c>
    </row>
    <row r="18" spans="1:29" x14ac:dyDescent="0.3">
      <c r="A18" s="1" t="s">
        <v>2</v>
      </c>
      <c r="B18">
        <v>9.81</v>
      </c>
      <c r="E18" s="12">
        <f>$C$3*Path_and_Velocities!A18</f>
        <v>0.38100000000000001</v>
      </c>
      <c r="F18" s="12">
        <f>$C$3*Path_and_Velocities!B18</f>
        <v>3.9687500000000001E-2</v>
      </c>
      <c r="G18" s="7"/>
      <c r="H18" s="12">
        <f t="shared" si="11"/>
        <v>-0.625</v>
      </c>
      <c r="J18" s="12">
        <f t="shared" si="12"/>
        <v>0.17857142857142855</v>
      </c>
      <c r="K18" s="12">
        <f t="shared" si="13"/>
        <v>5.942045258778509E-3</v>
      </c>
      <c r="M18" s="12">
        <f t="shared" si="0"/>
        <v>1.2191999999999998</v>
      </c>
      <c r="N18" s="12">
        <f t="shared" si="1"/>
        <v>0.1016</v>
      </c>
      <c r="O18" s="10"/>
      <c r="P18" s="12">
        <f t="shared" si="2"/>
        <v>-1.0000000000000013</v>
      </c>
      <c r="Q18" s="10"/>
      <c r="R18" s="12">
        <f t="shared" si="3"/>
        <v>0.28571428571428609</v>
      </c>
      <c r="S18" s="12">
        <f t="shared" si="4"/>
        <v>7.9276771696457551E-3</v>
      </c>
      <c r="U18" s="12">
        <f t="shared" si="5"/>
        <v>2.0573999999999999</v>
      </c>
      <c r="V18" s="12">
        <f t="shared" si="6"/>
        <v>1.42875E-2</v>
      </c>
      <c r="W18" s="10"/>
      <c r="X18" s="12">
        <f t="shared" si="7"/>
        <v>-0.37500000000000022</v>
      </c>
      <c r="Y18" s="10"/>
      <c r="Z18" s="12">
        <f t="shared" si="8"/>
        <v>0.10714285714285721</v>
      </c>
      <c r="AA18" s="12">
        <f t="shared" si="9"/>
        <v>3.9365953851224272E-3</v>
      </c>
      <c r="AC18">
        <f t="shared" si="14"/>
        <v>-0.56250000000000056</v>
      </c>
    </row>
    <row r="19" spans="1:29" x14ac:dyDescent="0.3">
      <c r="A19" s="1" t="s">
        <v>73</v>
      </c>
      <c r="B19">
        <v>4.0000000000000001E-3</v>
      </c>
      <c r="E19" s="12">
        <f>$C$3*Path_and_Velocities!A19</f>
        <v>0.40639999999999998</v>
      </c>
      <c r="F19" s="12">
        <f>$C$3*Path_and_Velocities!B19</f>
        <v>2.5399999999999999E-2</v>
      </c>
      <c r="G19" s="7"/>
      <c r="H19" s="12">
        <f t="shared" si="11"/>
        <v>-0.50000000000000011</v>
      </c>
      <c r="J19" s="12">
        <f t="shared" si="12"/>
        <v>0.14285714285714288</v>
      </c>
      <c r="K19" s="12">
        <f t="shared" si="13"/>
        <v>5.0139032821195284E-3</v>
      </c>
      <c r="M19" s="12">
        <f t="shared" si="0"/>
        <v>1.2445999999999999</v>
      </c>
      <c r="N19" s="12">
        <f t="shared" si="1"/>
        <v>7.7787499999999996E-2</v>
      </c>
      <c r="O19" s="10"/>
      <c r="P19" s="12">
        <f t="shared" si="2"/>
        <v>-0.87500000000000089</v>
      </c>
      <c r="Q19" s="10"/>
      <c r="R19" s="12">
        <f t="shared" si="3"/>
        <v>0.25000000000000022</v>
      </c>
      <c r="S19" s="12">
        <f t="shared" si="4"/>
        <v>7.382777375074475E-3</v>
      </c>
      <c r="U19" s="12">
        <f t="shared" si="5"/>
        <v>2.0827999999999998</v>
      </c>
      <c r="V19" s="12">
        <f t="shared" si="6"/>
        <v>6.3499999999999997E-3</v>
      </c>
      <c r="W19" s="10"/>
      <c r="X19" s="12">
        <f t="shared" si="7"/>
        <v>-0.25000000000000089</v>
      </c>
      <c r="Y19" s="10"/>
      <c r="Z19" s="12">
        <f t="shared" si="8"/>
        <v>7.1428571428571674E-2</v>
      </c>
      <c r="AA19" s="12">
        <f t="shared" si="9"/>
        <v>2.7191708361216389E-3</v>
      </c>
      <c r="AC19">
        <f t="shared" si="14"/>
        <v>-0.43750000000000033</v>
      </c>
    </row>
    <row r="20" spans="1:29" x14ac:dyDescent="0.3">
      <c r="E20" s="12">
        <f>$C$3*Path_and_Velocities!A20</f>
        <v>0.43179999999999996</v>
      </c>
      <c r="F20" s="12">
        <f>$C$3*Path_and_Velocities!B20</f>
        <v>1.42875E-2</v>
      </c>
      <c r="G20" s="7"/>
      <c r="H20" s="12">
        <f t="shared" si="11"/>
        <v>-0.37500000000000022</v>
      </c>
      <c r="J20" s="12">
        <f t="shared" si="12"/>
        <v>0.10714285714285721</v>
      </c>
      <c r="K20" s="12">
        <f t="shared" si="13"/>
        <v>3.9365953851224272E-3</v>
      </c>
      <c r="M20" s="12">
        <f t="shared" si="0"/>
        <v>1.27</v>
      </c>
      <c r="N20" s="12">
        <f t="shared" si="1"/>
        <v>5.7149999999999999E-2</v>
      </c>
      <c r="O20" s="10"/>
      <c r="P20" s="12">
        <f t="shared" si="2"/>
        <v>-0.75000000000000044</v>
      </c>
      <c r="Q20" s="10"/>
      <c r="R20" s="12">
        <f t="shared" si="3"/>
        <v>0.21428571428571441</v>
      </c>
      <c r="S20" s="12">
        <f t="shared" si="4"/>
        <v>6.7268571428571447E-3</v>
      </c>
      <c r="U20" s="12">
        <f t="shared" si="5"/>
        <v>2.1082000000000001</v>
      </c>
      <c r="V20" s="12">
        <f t="shared" si="6"/>
        <v>1.5874999999999999E-3</v>
      </c>
      <c r="W20" s="10"/>
      <c r="X20" s="12">
        <f t="shared" si="7"/>
        <v>-0.12499999999999935</v>
      </c>
      <c r="Y20" s="10"/>
      <c r="Z20" s="12">
        <f t="shared" si="8"/>
        <v>3.5714285714285525E-2</v>
      </c>
      <c r="AA20" s="12">
        <f t="shared" si="9"/>
        <v>1.390606567223004E-3</v>
      </c>
      <c r="AC20">
        <f t="shared" si="14"/>
        <v>-0.31249999999999961</v>
      </c>
    </row>
    <row r="21" spans="1:29" x14ac:dyDescent="0.3">
      <c r="A21" s="8" t="s">
        <v>84</v>
      </c>
      <c r="E21" s="12">
        <f>$C$3*Path_and_Velocities!A21</f>
        <v>0.4572</v>
      </c>
      <c r="F21" s="12">
        <f>$C$3*Path_and_Velocities!B21</f>
        <v>6.3499999999999997E-3</v>
      </c>
      <c r="G21" s="7"/>
      <c r="H21" s="12">
        <f t="shared" si="11"/>
        <v>-0.25000000000000006</v>
      </c>
      <c r="J21" s="12">
        <f t="shared" si="12"/>
        <v>7.1428571428571438E-2</v>
      </c>
      <c r="K21" s="12">
        <f t="shared" si="13"/>
        <v>2.7191708361216302E-3</v>
      </c>
      <c r="M21" s="12">
        <f t="shared" si="0"/>
        <v>1.2953999999999999</v>
      </c>
      <c r="N21" s="12">
        <f t="shared" si="1"/>
        <v>3.9687500000000001E-2</v>
      </c>
      <c r="O21" s="10"/>
      <c r="P21" s="12">
        <f t="shared" si="2"/>
        <v>-0.62500000000000111</v>
      </c>
      <c r="Q21" s="10"/>
      <c r="R21" s="12">
        <f t="shared" si="3"/>
        <v>0.17857142857142888</v>
      </c>
      <c r="S21" s="12">
        <f t="shared" si="4"/>
        <v>5.9420452587785168E-3</v>
      </c>
      <c r="U21" s="12">
        <f t="shared" si="5"/>
        <v>2.1335999999999999</v>
      </c>
      <c r="V21" s="12">
        <f t="shared" si="6"/>
        <v>0</v>
      </c>
      <c r="W21" s="10"/>
      <c r="X21" s="12">
        <f t="shared" si="7"/>
        <v>0</v>
      </c>
      <c r="Y21" s="10"/>
      <c r="Z21" s="12">
        <f t="shared" si="8"/>
        <v>0</v>
      </c>
      <c r="AA21" s="12">
        <f t="shared" si="9"/>
        <v>0</v>
      </c>
      <c r="AC21">
        <f t="shared" si="14"/>
        <v>-0.18750000000000014</v>
      </c>
    </row>
    <row r="22" spans="1:29" x14ac:dyDescent="0.3">
      <c r="A22" t="s">
        <v>77</v>
      </c>
      <c r="E22" s="12">
        <f>$C$3*Path_and_Velocities!A22</f>
        <v>0.48259999999999997</v>
      </c>
      <c r="F22" s="12">
        <f>$C$3*Path_and_Velocities!B22</f>
        <v>1.5874999999999999E-3</v>
      </c>
      <c r="G22" s="7"/>
      <c r="H22" s="12">
        <f t="shared" si="11"/>
        <v>-0.12500000000000017</v>
      </c>
      <c r="J22" s="12">
        <f t="shared" si="12"/>
        <v>3.5714285714285761E-2</v>
      </c>
      <c r="K22" s="12">
        <f t="shared" si="13"/>
        <v>1.3906065672230133E-3</v>
      </c>
      <c r="M22" s="12">
        <f t="shared" si="0"/>
        <v>1.3208</v>
      </c>
      <c r="N22" s="12">
        <f t="shared" si="1"/>
        <v>2.5399999999999999E-2</v>
      </c>
      <c r="O22" s="10"/>
      <c r="P22" s="12">
        <f t="shared" si="2"/>
        <v>-0.50000000000000067</v>
      </c>
      <c r="Q22" s="10"/>
      <c r="R22" s="12">
        <f t="shared" si="3"/>
        <v>0.14285714285714304</v>
      </c>
      <c r="S22" s="12">
        <f t="shared" si="4"/>
        <v>5.0139032821195336E-3</v>
      </c>
      <c r="U22" s="12">
        <f t="shared" si="5"/>
        <v>2.1589999999999998</v>
      </c>
      <c r="V22" s="12">
        <f t="shared" si="6"/>
        <v>1.5874999999999999E-3</v>
      </c>
      <c r="W22" s="10"/>
      <c r="X22" s="12">
        <f t="shared" si="7"/>
        <v>0.12499999999999935</v>
      </c>
      <c r="Y22" s="10"/>
      <c r="Z22" s="12">
        <f t="shared" si="8"/>
        <v>3.5714285714285525E-2</v>
      </c>
      <c r="AA22" s="12">
        <f t="shared" si="9"/>
        <v>1.390606567223004E-3</v>
      </c>
      <c r="AC22">
        <f t="shared" si="14"/>
        <v>-6.2499999999999917E-2</v>
      </c>
    </row>
    <row r="23" spans="1:29" x14ac:dyDescent="0.3">
      <c r="A23" t="s">
        <v>78</v>
      </c>
      <c r="E23" s="12">
        <f>$C$3*Path_and_Velocities!A23</f>
        <v>0.50800000000000001</v>
      </c>
      <c r="F23" s="12">
        <f>$C$3*Path_and_Velocities!B23</f>
        <v>0</v>
      </c>
      <c r="G23" s="7"/>
      <c r="H23" s="12">
        <f t="shared" si="11"/>
        <v>0</v>
      </c>
      <c r="J23" s="12">
        <f t="shared" si="12"/>
        <v>0</v>
      </c>
      <c r="K23" s="12">
        <f t="shared" si="13"/>
        <v>0</v>
      </c>
      <c r="M23" s="12">
        <f t="shared" si="0"/>
        <v>1.3461999999999998</v>
      </c>
      <c r="N23" s="12">
        <f t="shared" si="1"/>
        <v>1.42875E-2</v>
      </c>
      <c r="O23" s="10"/>
      <c r="P23" s="12">
        <f t="shared" si="2"/>
        <v>-0.37500000000000133</v>
      </c>
      <c r="Q23" s="10"/>
      <c r="R23" s="12">
        <f t="shared" si="3"/>
        <v>0.10714285714285751</v>
      </c>
      <c r="S23" s="12">
        <f t="shared" si="4"/>
        <v>3.9365953851224385E-3</v>
      </c>
      <c r="U23" s="12">
        <f t="shared" si="5"/>
        <v>2.1844000000000001</v>
      </c>
      <c r="V23" s="12">
        <f t="shared" si="6"/>
        <v>6.3499999999999997E-3</v>
      </c>
      <c r="W23" s="10"/>
      <c r="X23" s="12">
        <f t="shared" si="7"/>
        <v>0.25000000000000089</v>
      </c>
      <c r="Y23" s="10"/>
      <c r="Z23" s="12">
        <f t="shared" si="8"/>
        <v>7.1428571428571674E-2</v>
      </c>
      <c r="AA23" s="12">
        <f t="shared" si="9"/>
        <v>2.7191708361216389E-3</v>
      </c>
      <c r="AC23">
        <f t="shared" si="14"/>
        <v>6.2500000000000056E-2</v>
      </c>
    </row>
    <row r="24" spans="1:29" x14ac:dyDescent="0.3">
      <c r="A24" t="s">
        <v>79</v>
      </c>
      <c r="E24" s="12">
        <f>$C$3*Path_and_Velocities!A24</f>
        <v>0.53339999999999999</v>
      </c>
      <c r="F24" s="12">
        <f>$C$3*Path_and_Velocities!B24</f>
        <v>1.5874999999999999E-3</v>
      </c>
      <c r="G24" s="7"/>
      <c r="H24" s="12">
        <f t="shared" si="11"/>
        <v>0.1249999999999999</v>
      </c>
      <c r="J24" s="12">
        <f t="shared" si="12"/>
        <v>3.5714285714285685E-2</v>
      </c>
      <c r="K24" s="12">
        <f t="shared" si="13"/>
        <v>1.3906065672230103E-3</v>
      </c>
      <c r="M24" s="12">
        <f t="shared" si="0"/>
        <v>1.3715999999999999</v>
      </c>
      <c r="N24" s="12">
        <f t="shared" si="1"/>
        <v>6.3499999999999997E-3</v>
      </c>
      <c r="O24" s="10"/>
      <c r="P24" s="12">
        <f t="shared" si="2"/>
        <v>-0.25000000000000089</v>
      </c>
      <c r="Q24" s="10"/>
      <c r="R24" s="12">
        <f t="shared" si="3"/>
        <v>7.1428571428571674E-2</v>
      </c>
      <c r="S24" s="12">
        <f t="shared" si="4"/>
        <v>2.7191708361216389E-3</v>
      </c>
      <c r="U24" s="12">
        <f t="shared" si="5"/>
        <v>2.2098</v>
      </c>
      <c r="V24" s="12">
        <f t="shared" si="6"/>
        <v>1.42875E-2</v>
      </c>
      <c r="W24" s="10"/>
      <c r="X24" s="12">
        <f t="shared" si="7"/>
        <v>0.37500000000000022</v>
      </c>
      <c r="Y24" s="10"/>
      <c r="Z24" s="12">
        <f t="shared" si="8"/>
        <v>0.10714285714285721</v>
      </c>
      <c r="AA24" s="12">
        <f t="shared" si="9"/>
        <v>3.9365953851224272E-3</v>
      </c>
      <c r="AC24">
        <f t="shared" si="14"/>
        <v>0.18750000000000014</v>
      </c>
    </row>
    <row r="25" spans="1:29" x14ac:dyDescent="0.3">
      <c r="A25" t="s">
        <v>80</v>
      </c>
      <c r="E25" s="12">
        <f>$C$3*Path_and_Velocities!A25</f>
        <v>0.55879999999999996</v>
      </c>
      <c r="F25" s="12">
        <f>$C$3*Path_and_Velocities!B25</f>
        <v>6.3499999999999997E-3</v>
      </c>
      <c r="G25" s="7"/>
      <c r="H25" s="12">
        <f t="shared" si="11"/>
        <v>0.24999999999999981</v>
      </c>
      <c r="J25" s="12">
        <f t="shared" si="12"/>
        <v>7.1428571428571369E-2</v>
      </c>
      <c r="K25" s="12">
        <f t="shared" si="13"/>
        <v>2.719170836121628E-3</v>
      </c>
      <c r="M25" s="12">
        <f t="shared" si="0"/>
        <v>1.397</v>
      </c>
      <c r="N25" s="12">
        <f t="shared" si="1"/>
        <v>1.5874999999999999E-3</v>
      </c>
      <c r="O25" s="10"/>
      <c r="P25" s="12">
        <f t="shared" si="2"/>
        <v>-0.12500000000000044</v>
      </c>
      <c r="Q25" s="10"/>
      <c r="R25" s="12">
        <f t="shared" si="3"/>
        <v>3.5714285714285837E-2</v>
      </c>
      <c r="S25" s="12">
        <f t="shared" si="4"/>
        <v>1.3906065672230163E-3</v>
      </c>
      <c r="U25" s="12">
        <f t="shared" si="5"/>
        <v>2.2351999999999999</v>
      </c>
      <c r="V25" s="12">
        <f t="shared" si="6"/>
        <v>2.5399999999999999E-2</v>
      </c>
      <c r="W25" s="10"/>
      <c r="X25" s="12">
        <f t="shared" si="7"/>
        <v>0.49999999999999961</v>
      </c>
      <c r="Y25" s="10"/>
      <c r="Z25" s="12">
        <f t="shared" si="8"/>
        <v>0.14285714285714274</v>
      </c>
      <c r="AA25" s="12">
        <f t="shared" si="9"/>
        <v>5.0139032821195249E-3</v>
      </c>
      <c r="AC25">
        <f t="shared" si="14"/>
        <v>0.31250000000000028</v>
      </c>
    </row>
    <row r="26" spans="1:29" x14ac:dyDescent="0.3">
      <c r="A26" t="s">
        <v>81</v>
      </c>
      <c r="E26" s="12">
        <f>$C$3*Path_and_Velocities!A26</f>
        <v>0.58419999999999994</v>
      </c>
      <c r="F26" s="12">
        <f>$C$3*Path_and_Velocities!B26</f>
        <v>1.42875E-2</v>
      </c>
      <c r="G26" s="7"/>
      <c r="H26" s="12">
        <f t="shared" si="11"/>
        <v>0.37499999999999967</v>
      </c>
      <c r="J26" s="12">
        <f t="shared" si="12"/>
        <v>0.10714285714285704</v>
      </c>
      <c r="K26" s="12">
        <f t="shared" si="13"/>
        <v>3.936595385122422E-3</v>
      </c>
      <c r="M26" s="12">
        <f t="shared" si="0"/>
        <v>1.4223999999999999</v>
      </c>
      <c r="N26" s="12">
        <f t="shared" si="1"/>
        <v>0</v>
      </c>
      <c r="O26" s="10"/>
      <c r="P26" s="12">
        <f t="shared" si="2"/>
        <v>-1.0927391974657053E-15</v>
      </c>
      <c r="Q26" s="10"/>
      <c r="R26" s="12">
        <f t="shared" si="3"/>
        <v>3.122111992759158E-16</v>
      </c>
      <c r="S26" s="12">
        <f t="shared" si="4"/>
        <v>1.2251167459586934E-17</v>
      </c>
      <c r="U26" s="12">
        <f t="shared" si="5"/>
        <v>2.2605999999999997</v>
      </c>
      <c r="V26" s="12">
        <f t="shared" si="6"/>
        <v>3.9687500000000001E-2</v>
      </c>
      <c r="W26" s="10"/>
      <c r="X26" s="12">
        <f t="shared" si="7"/>
        <v>0.62499999999999889</v>
      </c>
      <c r="Y26" s="10"/>
      <c r="Z26" s="12">
        <f t="shared" si="8"/>
        <v>0.17857142857142824</v>
      </c>
      <c r="AA26" s="12">
        <f t="shared" si="9"/>
        <v>5.9420452587785003E-3</v>
      </c>
      <c r="AC26">
        <f t="shared" si="14"/>
        <v>0.43750000000000033</v>
      </c>
    </row>
    <row r="27" spans="1:29" x14ac:dyDescent="0.3">
      <c r="A27" t="s">
        <v>82</v>
      </c>
      <c r="E27" s="12">
        <f>$C$3*Path_and_Velocities!A27</f>
        <v>0.60959999999999992</v>
      </c>
      <c r="F27" s="12">
        <f>$C$3*Path_and_Velocities!B27</f>
        <v>2.5399999999999999E-2</v>
      </c>
      <c r="G27" s="7"/>
      <c r="H27" s="12">
        <f t="shared" si="11"/>
        <v>0.49999999999999961</v>
      </c>
      <c r="J27" s="12">
        <f t="shared" si="12"/>
        <v>0.14285714285714274</v>
      </c>
      <c r="K27" s="12">
        <f t="shared" si="13"/>
        <v>5.0139032821195249E-3</v>
      </c>
      <c r="M27" s="12">
        <f t="shared" si="0"/>
        <v>1.4478</v>
      </c>
      <c r="N27" s="12">
        <f t="shared" si="1"/>
        <v>1.5874999999999999E-3</v>
      </c>
      <c r="O27" s="10"/>
      <c r="P27" s="12">
        <f t="shared" si="2"/>
        <v>0.12499999999999935</v>
      </c>
      <c r="Q27" s="10"/>
      <c r="R27" s="12">
        <f t="shared" si="3"/>
        <v>3.5714285714285525E-2</v>
      </c>
      <c r="S27" s="12">
        <f t="shared" si="4"/>
        <v>1.390606567223004E-3</v>
      </c>
      <c r="U27" s="11">
        <f t="shared" si="5"/>
        <v>2.286</v>
      </c>
      <c r="V27" s="11">
        <f t="shared" si="6"/>
        <v>5.7149999999999999E-2</v>
      </c>
      <c r="X27" s="11">
        <f t="shared" si="7"/>
        <v>0.93750000000000056</v>
      </c>
      <c r="Z27" s="11">
        <f t="shared" si="8"/>
        <v>0.26785714285714302</v>
      </c>
      <c r="AA27" s="11">
        <f t="shared" si="9"/>
        <v>7.6679571135152532E-3</v>
      </c>
      <c r="AC27">
        <f t="shared" si="14"/>
        <v>0.56249999999999811</v>
      </c>
    </row>
    <row r="28" spans="1:29" x14ac:dyDescent="0.3">
      <c r="A28" t="s">
        <v>83</v>
      </c>
      <c r="E28" s="12">
        <f>$C$3*Path_and_Velocities!A28</f>
        <v>0.63500000000000001</v>
      </c>
      <c r="F28" s="12">
        <f>$C$3*Path_and_Velocities!B28</f>
        <v>3.9687500000000001E-2</v>
      </c>
      <c r="G28" s="7"/>
      <c r="H28" s="12">
        <f t="shared" si="11"/>
        <v>0.625</v>
      </c>
      <c r="J28" s="12">
        <f t="shared" si="12"/>
        <v>0.17857142857142855</v>
      </c>
      <c r="K28" s="12">
        <f t="shared" si="13"/>
        <v>5.942045258778509E-3</v>
      </c>
      <c r="M28" s="12">
        <f t="shared" si="0"/>
        <v>1.4731999999999998</v>
      </c>
      <c r="N28" s="12">
        <f t="shared" si="1"/>
        <v>6.3499999999999997E-3</v>
      </c>
      <c r="O28" s="10"/>
      <c r="P28" s="12">
        <f t="shared" si="2"/>
        <v>0.2499999999999987</v>
      </c>
      <c r="Q28" s="10"/>
      <c r="R28" s="12">
        <f t="shared" si="3"/>
        <v>7.142857142857105E-2</v>
      </c>
      <c r="S28" s="12">
        <f t="shared" si="4"/>
        <v>2.7191708361216163E-3</v>
      </c>
      <c r="U28" s="11">
        <f t="shared" si="5"/>
        <v>2.3113999999999999</v>
      </c>
      <c r="V28" s="11">
        <f t="shared" si="6"/>
        <v>7.4612499999999998E-2</v>
      </c>
      <c r="X28" s="11">
        <f t="shared" si="7"/>
        <v>0.78125000000000144</v>
      </c>
      <c r="Z28" s="11">
        <f t="shared" si="8"/>
        <v>0.22321428571428611</v>
      </c>
      <c r="AA28" s="11">
        <f t="shared" si="9"/>
        <v>6.9022492019981908E-3</v>
      </c>
      <c r="AC28">
        <f t="shared" si="14"/>
        <v>0.68750000000000056</v>
      </c>
    </row>
    <row r="29" spans="1:29" x14ac:dyDescent="0.3">
      <c r="E29" s="12">
        <f>$C$3*Path_and_Velocities!A29</f>
        <v>0.66039999999999999</v>
      </c>
      <c r="F29" s="12">
        <f>$C$3*Path_and_Velocities!B29</f>
        <v>5.7149999999999999E-2</v>
      </c>
      <c r="G29" s="7"/>
      <c r="H29" s="12">
        <f t="shared" si="11"/>
        <v>0.74999999999999989</v>
      </c>
      <c r="J29" s="12">
        <f t="shared" si="12"/>
        <v>0.21428571428571425</v>
      </c>
      <c r="K29" s="12">
        <f t="shared" si="13"/>
        <v>6.7268571428571412E-3</v>
      </c>
      <c r="M29" s="12">
        <f t="shared" si="0"/>
        <v>1.4985999999999999</v>
      </c>
      <c r="N29" s="12">
        <f t="shared" si="1"/>
        <v>1.42875E-2</v>
      </c>
      <c r="O29" s="10"/>
      <c r="P29" s="12">
        <f t="shared" si="2"/>
        <v>0.37499999999999917</v>
      </c>
      <c r="Q29" s="10"/>
      <c r="R29" s="12">
        <f t="shared" si="3"/>
        <v>0.1071428571428569</v>
      </c>
      <c r="S29" s="12">
        <f t="shared" si="4"/>
        <v>3.9365953851224177E-3</v>
      </c>
      <c r="U29" s="11">
        <f t="shared" ref="U29:V29" si="16">E99</f>
        <v>2.3367999999999998</v>
      </c>
      <c r="V29" s="11">
        <f t="shared" si="16"/>
        <v>8.8899999999999993E-2</v>
      </c>
      <c r="X29" s="11">
        <f t="shared" ref="X29:X33" si="17">H99</f>
        <v>0.62500000000000222</v>
      </c>
      <c r="Z29" s="11">
        <f t="shared" ref="Z29:AA29" si="18">J99</f>
        <v>0.17857142857142919</v>
      </c>
      <c r="AA29" s="11">
        <f t="shared" si="18"/>
        <v>5.9420452587785246E-3</v>
      </c>
    </row>
    <row r="30" spans="1:29" x14ac:dyDescent="0.3">
      <c r="E30" s="12">
        <f>$C$3*Path_and_Velocities!A30</f>
        <v>0.68579999999999997</v>
      </c>
      <c r="F30" s="12">
        <f>$C$3*Path_and_Velocities!B30</f>
        <v>7.7787499999999996E-2</v>
      </c>
      <c r="G30" s="7"/>
      <c r="H30" s="12">
        <f t="shared" si="11"/>
        <v>0.87499999999999978</v>
      </c>
      <c r="J30" s="12">
        <f t="shared" si="12"/>
        <v>0.24999999999999992</v>
      </c>
      <c r="K30" s="12">
        <f t="shared" si="13"/>
        <v>7.382777375074469E-3</v>
      </c>
      <c r="M30" s="12">
        <f t="shared" si="0"/>
        <v>1.524</v>
      </c>
      <c r="N30" s="12">
        <f t="shared" si="1"/>
        <v>2.5399999999999999E-2</v>
      </c>
      <c r="O30" s="10"/>
      <c r="P30" s="12">
        <f t="shared" si="2"/>
        <v>0.49999999999999961</v>
      </c>
      <c r="Q30" s="10"/>
      <c r="R30" s="12">
        <f t="shared" si="3"/>
        <v>0.14285714285714274</v>
      </c>
      <c r="S30" s="12">
        <f t="shared" si="4"/>
        <v>5.0139032821195249E-3</v>
      </c>
      <c r="U30" s="11">
        <f t="shared" ref="U30:V30" si="19">E100</f>
        <v>2.3622000000000001</v>
      </c>
      <c r="V30" s="11">
        <f t="shared" si="19"/>
        <v>0.10001249999999999</v>
      </c>
      <c r="X30" s="11">
        <f t="shared" si="17"/>
        <v>0.46875000000000028</v>
      </c>
      <c r="Z30" s="11">
        <f t="shared" ref="Z30:AA30" si="20">J100</f>
        <v>0.13392857142857151</v>
      </c>
      <c r="AA30" s="11">
        <f t="shared" si="20"/>
        <v>4.7585100866552694E-3</v>
      </c>
    </row>
    <row r="31" spans="1:29" x14ac:dyDescent="0.3">
      <c r="E31" s="12">
        <f>$C$3*Path_and_Velocities!A31</f>
        <v>0.71119999999999994</v>
      </c>
      <c r="F31" s="12">
        <f>$C$3*Path_and_Velocities!B31</f>
        <v>0.1016</v>
      </c>
      <c r="G31" s="7"/>
      <c r="H31" s="12">
        <f t="shared" si="11"/>
        <v>0.99999999999999978</v>
      </c>
      <c r="J31" s="12">
        <f t="shared" si="12"/>
        <v>0.28571428571428564</v>
      </c>
      <c r="K31" s="12">
        <f t="shared" si="13"/>
        <v>7.9276771696457481E-3</v>
      </c>
      <c r="M31" s="12">
        <f t="shared" si="0"/>
        <v>1.5493999999999999</v>
      </c>
      <c r="N31" s="12">
        <f t="shared" si="1"/>
        <v>3.9687500000000001E-2</v>
      </c>
      <c r="O31" s="10"/>
      <c r="P31" s="12">
        <f t="shared" si="2"/>
        <v>0.62499999999999889</v>
      </c>
      <c r="Q31" s="10"/>
      <c r="R31" s="12">
        <f t="shared" si="3"/>
        <v>0.17857142857142824</v>
      </c>
      <c r="S31" s="12">
        <f t="shared" si="4"/>
        <v>5.9420452587785003E-3</v>
      </c>
      <c r="U31" s="11">
        <f t="shared" ref="U31:V31" si="21">E101</f>
        <v>2.3875999999999999</v>
      </c>
      <c r="V31" s="11">
        <f t="shared" si="21"/>
        <v>0.10794999999999999</v>
      </c>
      <c r="X31" s="11">
        <f t="shared" si="17"/>
        <v>0.31250000000000111</v>
      </c>
      <c r="Z31" s="11">
        <f t="shared" ref="Z31:AA31" si="22">J101</f>
        <v>8.9285714285714593E-2</v>
      </c>
      <c r="AA31" s="11">
        <f t="shared" si="22"/>
        <v>3.3440887801870255E-3</v>
      </c>
    </row>
    <row r="32" spans="1:29" x14ac:dyDescent="0.3">
      <c r="E32" s="12">
        <f>$C$3*Path_and_Velocities!A32</f>
        <v>0.73659999999999992</v>
      </c>
      <c r="F32" s="12">
        <f>$C$3*Path_and_Velocities!B32</f>
        <v>0.12858749999999999</v>
      </c>
      <c r="G32" s="7"/>
      <c r="H32" s="12">
        <f t="shared" si="11"/>
        <v>1.1249999999999996</v>
      </c>
      <c r="J32" s="12">
        <f t="shared" si="12"/>
        <v>0.32142857142857129</v>
      </c>
      <c r="K32" s="12">
        <f t="shared" si="13"/>
        <v>8.3795261900419405E-3</v>
      </c>
      <c r="M32" s="12">
        <f t="shared" ref="M32:N32" si="23">E67</f>
        <v>1.5748</v>
      </c>
      <c r="N32" s="12">
        <f t="shared" si="23"/>
        <v>5.7149999999999999E-2</v>
      </c>
      <c r="O32" s="10"/>
      <c r="P32" s="12">
        <f t="shared" ref="P32:P34" si="24">H67</f>
        <v>0.74999999999999933</v>
      </c>
      <c r="Q32" s="10"/>
      <c r="R32" s="12">
        <f t="shared" ref="R32:S32" si="25">J67</f>
        <v>0.21428571428571408</v>
      </c>
      <c r="S32" s="12">
        <f t="shared" si="25"/>
        <v>6.7268571428571386E-3</v>
      </c>
      <c r="U32" s="11">
        <f t="shared" ref="U32:V32" si="26">E102</f>
        <v>2.4129999999999998</v>
      </c>
      <c r="V32" s="11">
        <f t="shared" si="26"/>
        <v>0.11271249999999999</v>
      </c>
      <c r="X32" s="11">
        <f t="shared" si="17"/>
        <v>0.15625000000000192</v>
      </c>
      <c r="Z32" s="11">
        <f t="shared" ref="Z32:AA32" si="27">J102</f>
        <v>4.4642857142857685E-2</v>
      </c>
      <c r="AA32" s="11">
        <f t="shared" si="27"/>
        <v>1.730785366267575E-3</v>
      </c>
    </row>
    <row r="33" spans="5:27" x14ac:dyDescent="0.3">
      <c r="E33" s="12">
        <f>$C$3*Path_and_Velocities!A33</f>
        <v>0.76200000000000001</v>
      </c>
      <c r="F33" s="12">
        <f>$C$3*Path_and_Velocities!B33</f>
        <v>0.15875</v>
      </c>
      <c r="G33" s="7"/>
      <c r="H33" s="12">
        <f t="shared" si="11"/>
        <v>1.25</v>
      </c>
      <c r="J33" s="12">
        <f t="shared" si="12"/>
        <v>0.3571428571428571</v>
      </c>
      <c r="K33" s="12">
        <f t="shared" si="13"/>
        <v>8.7546548807270023E-3</v>
      </c>
      <c r="M33" s="12">
        <f t="shared" ref="M33:N33" si="28">E68</f>
        <v>1.6001999999999998</v>
      </c>
      <c r="N33" s="12">
        <f t="shared" si="28"/>
        <v>7.7787499999999996E-2</v>
      </c>
      <c r="O33" s="10"/>
      <c r="P33" s="12">
        <f t="shared" si="24"/>
        <v>0.87499999999999878</v>
      </c>
      <c r="Q33" s="10"/>
      <c r="R33" s="12">
        <f t="shared" ref="R33:S33" si="29">J68</f>
        <v>0.24999999999999964</v>
      </c>
      <c r="S33" s="12">
        <f t="shared" si="29"/>
        <v>7.3827773750744655E-3</v>
      </c>
      <c r="U33" s="11">
        <f t="shared" ref="U33:V33" si="30">E103</f>
        <v>2.4383999999999997</v>
      </c>
      <c r="V33" s="11">
        <f t="shared" si="30"/>
        <v>0.1143</v>
      </c>
      <c r="X33" s="11">
        <f t="shared" si="17"/>
        <v>2.7318479936642632E-15</v>
      </c>
      <c r="Z33" s="11">
        <f t="shared" ref="Z33:AA33" si="31">J103</f>
        <v>7.8052799818978949E-16</v>
      </c>
      <c r="AA33" s="11">
        <f t="shared" si="31"/>
        <v>3.0627918648967339E-17</v>
      </c>
    </row>
    <row r="34" spans="5:27" x14ac:dyDescent="0.3">
      <c r="E34" s="12">
        <f>$C$3*Path_and_Velocities!A34</f>
        <v>0.78739999999999999</v>
      </c>
      <c r="F34" s="12">
        <f>$C$3*Path_and_Velocities!B34</f>
        <v>0.19208749999999999</v>
      </c>
      <c r="G34" s="7"/>
      <c r="H34" s="12">
        <f t="shared" si="11"/>
        <v>1.375</v>
      </c>
      <c r="J34" s="12">
        <f t="shared" si="12"/>
        <v>0.39285714285714285</v>
      </c>
      <c r="K34" s="12">
        <f t="shared" si="13"/>
        <v>9.0670868423020322E-3</v>
      </c>
      <c r="M34" s="12">
        <f t="shared" ref="M34:N34" si="32">E69</f>
        <v>1.6255999999999999</v>
      </c>
      <c r="N34" s="12">
        <f t="shared" si="32"/>
        <v>0.1016</v>
      </c>
      <c r="O34" s="10"/>
      <c r="P34" s="12">
        <f t="shared" si="24"/>
        <v>0.99999999999999922</v>
      </c>
      <c r="Q34" s="10"/>
      <c r="R34" s="12">
        <f t="shared" ref="R34:S34" si="33">J69</f>
        <v>0.28571428571428548</v>
      </c>
      <c r="S34" s="12">
        <f t="shared" si="33"/>
        <v>7.9276771696457464E-3</v>
      </c>
    </row>
    <row r="35" spans="5:27" x14ac:dyDescent="0.3">
      <c r="E35" s="11">
        <f>$C$3*Path_and_Velocities!A35</f>
        <v>0.80151111111111106</v>
      </c>
      <c r="F35" s="11">
        <f>$C$3*Path_and_Velocities!B35</f>
        <v>0.21198024691358028</v>
      </c>
      <c r="H35" s="11">
        <f>(-13/58)*(E35-0.9652)/(0.0254)</f>
        <v>1.4444444444444444</v>
      </c>
      <c r="J35" s="11">
        <f t="shared" si="12"/>
        <v>0.41269841269841268</v>
      </c>
      <c r="K35" s="11">
        <f t="shared" si="13"/>
        <v>9.2179490286005347E-3</v>
      </c>
      <c r="M35" s="12">
        <f>E70</f>
        <v>1.651</v>
      </c>
      <c r="N35" s="12">
        <f>F70</f>
        <v>0.12858749999999999</v>
      </c>
      <c r="O35" s="10"/>
      <c r="P35" s="12">
        <f>H70</f>
        <v>1.1249999999999996</v>
      </c>
      <c r="Q35" s="10"/>
      <c r="R35" s="12">
        <f>J70</f>
        <v>0.32142857142857129</v>
      </c>
      <c r="S35" s="12">
        <f>K70</f>
        <v>8.3795261900419405E-3</v>
      </c>
    </row>
    <row r="36" spans="5:27" x14ac:dyDescent="0.3">
      <c r="E36" s="11">
        <f>$C$3*Path_and_Velocities!A36</f>
        <v>0.81279999999999997</v>
      </c>
      <c r="F36" s="11">
        <f>$C$3*Path_and_Velocities!B36</f>
        <v>0.22772413793103446</v>
      </c>
      <c r="H36" s="11">
        <f t="shared" ref="H36:H48" si="34">(-13/58)*(E36-0.9652)/(0.0254)</f>
        <v>1.3448275862068964</v>
      </c>
      <c r="J36" s="11">
        <f t="shared" si="12"/>
        <v>0.38423645320197036</v>
      </c>
      <c r="K36" s="11">
        <f t="shared" si="13"/>
        <v>8.9967492167789351E-3</v>
      </c>
      <c r="M36" s="11">
        <f t="shared" ref="M36" si="35">E71</f>
        <v>1.6546285714285713</v>
      </c>
      <c r="N36" s="11">
        <f t="shared" ref="N36" si="36">F71</f>
        <v>0.13270204081632639</v>
      </c>
      <c r="P36" s="11">
        <f t="shared" ref="P36" si="37">H71</f>
        <v>1.1428571428571439</v>
      </c>
      <c r="R36" s="11">
        <f t="shared" ref="R36" si="38">J71</f>
        <v>0.32653061224489827</v>
      </c>
      <c r="S36" s="11">
        <f t="shared" ref="S36" si="39">K71</f>
        <v>8.4374598572279705E-3</v>
      </c>
    </row>
    <row r="37" spans="5:27" x14ac:dyDescent="0.3">
      <c r="E37" s="11">
        <f>$C$3*Path_and_Velocities!A37</f>
        <v>0.83819999999999995</v>
      </c>
      <c r="F37" s="11">
        <f>$C$3*Path_and_Velocities!B37</f>
        <v>0.25903620689655171</v>
      </c>
      <c r="H37" s="11">
        <f t="shared" si="34"/>
        <v>1.1206896551724139</v>
      </c>
      <c r="J37" s="11">
        <f t="shared" si="12"/>
        <v>0.32019704433497537</v>
      </c>
      <c r="K37" s="11">
        <f t="shared" si="13"/>
        <v>8.3653099035331489E-3</v>
      </c>
      <c r="M37" s="11">
        <f t="shared" ref="M37" si="40">E72</f>
        <v>1.6763999999999999</v>
      </c>
      <c r="N37" s="11">
        <f t="shared" ref="N37" si="41">F72</f>
        <v>0.15538823529411763</v>
      </c>
      <c r="P37" s="11">
        <f t="shared" ref="P37" si="42">H72</f>
        <v>0.9411764705882365</v>
      </c>
      <c r="R37" s="11">
        <f t="shared" ref="R37" si="43">J72</f>
        <v>0.26890756302521041</v>
      </c>
      <c r="S37" s="11">
        <f t="shared" ref="S37" si="44">K72</f>
        <v>7.6839173682731023E-3</v>
      </c>
    </row>
    <row r="38" spans="5:27" x14ac:dyDescent="0.3">
      <c r="E38" s="11">
        <f>$C$3*Path_and_Velocities!A38</f>
        <v>0.86359999999999992</v>
      </c>
      <c r="F38" s="11">
        <f>$C$3*Path_and_Velocities!B38</f>
        <v>0.28465517241379312</v>
      </c>
      <c r="H38" s="11">
        <f t="shared" si="34"/>
        <v>0.89655172413793127</v>
      </c>
      <c r="J38" s="11">
        <f t="shared" si="12"/>
        <v>0.25615763546798037</v>
      </c>
      <c r="K38" s="11">
        <f t="shared" si="13"/>
        <v>7.4841332623169984E-3</v>
      </c>
    </row>
    <row r="39" spans="5:27" x14ac:dyDescent="0.3">
      <c r="E39" s="11">
        <f>$C$3*Path_and_Velocities!A39</f>
        <v>0.88900000000000001</v>
      </c>
      <c r="F39" s="11">
        <f>$C$3*Path_and_Velocities!B39</f>
        <v>0.30458103448275858</v>
      </c>
      <c r="H39" s="11">
        <f t="shared" si="34"/>
        <v>0.67241379310344773</v>
      </c>
      <c r="J39" s="11">
        <f t="shared" si="12"/>
        <v>0.19211822660098504</v>
      </c>
      <c r="K39" s="11">
        <f t="shared" si="13"/>
        <v>6.2559501201723787E-3</v>
      </c>
    </row>
    <row r="40" spans="5:27" x14ac:dyDescent="0.3">
      <c r="E40" s="11">
        <f>$C$3*Path_and_Velocities!A40</f>
        <v>0.91439999999999999</v>
      </c>
      <c r="F40" s="11">
        <f>$C$3*Path_and_Velocities!B40</f>
        <v>0.31881379310344826</v>
      </c>
      <c r="H40" s="11">
        <f t="shared" si="34"/>
        <v>0.44827586206896514</v>
      </c>
      <c r="J40" s="11">
        <f t="shared" si="12"/>
        <v>0.12807881773399002</v>
      </c>
      <c r="K40" s="11">
        <f t="shared" si="13"/>
        <v>4.5861010504587834E-3</v>
      </c>
    </row>
    <row r="41" spans="5:27" x14ac:dyDescent="0.3">
      <c r="E41" s="11">
        <f>$C$3*Path_and_Velocities!A41</f>
        <v>0.93979999999999997</v>
      </c>
      <c r="F41" s="11">
        <f>$C$3*Path_and_Velocities!B41</f>
        <v>0.32735344827586205</v>
      </c>
      <c r="H41" s="11">
        <f t="shared" si="34"/>
        <v>0.22413793103448257</v>
      </c>
      <c r="J41" s="11">
        <f t="shared" si="12"/>
        <v>6.403940886699501E-2</v>
      </c>
      <c r="K41" s="11">
        <f t="shared" si="13"/>
        <v>2.4520678769822894E-3</v>
      </c>
    </row>
    <row r="42" spans="5:27" x14ac:dyDescent="0.3">
      <c r="E42" s="11">
        <f>$C$3*Path_and_Velocities!A42</f>
        <v>0.96519999999999995</v>
      </c>
      <c r="F42" s="11">
        <f>$C$3*Path_and_Velocities!B42</f>
        <v>0.33019999999999999</v>
      </c>
      <c r="H42" s="11">
        <f t="shared" si="34"/>
        <v>0</v>
      </c>
      <c r="J42" s="11">
        <f t="shared" si="12"/>
        <v>0</v>
      </c>
      <c r="K42" s="11">
        <f t="shared" si="13"/>
        <v>0</v>
      </c>
    </row>
    <row r="43" spans="5:27" x14ac:dyDescent="0.3">
      <c r="E43" s="11">
        <f>$C$3*Path_and_Velocities!A43</f>
        <v>0.99059999999999993</v>
      </c>
      <c r="F43" s="11">
        <f>$C$3*Path_and_Velocities!B43</f>
        <v>0.32735344827586205</v>
      </c>
      <c r="H43" s="11">
        <f t="shared" si="34"/>
        <v>-0.22413793103448257</v>
      </c>
      <c r="J43" s="11">
        <f t="shared" si="12"/>
        <v>6.403940886699501E-2</v>
      </c>
      <c r="K43" s="11">
        <f t="shared" si="13"/>
        <v>2.4520678769822894E-3</v>
      </c>
    </row>
    <row r="44" spans="5:27" x14ac:dyDescent="0.3">
      <c r="E44" s="11">
        <f>$C$3*Path_and_Velocities!A44</f>
        <v>1.016</v>
      </c>
      <c r="F44" s="11">
        <f>$C$3*Path_and_Velocities!B44</f>
        <v>0.31881379310344826</v>
      </c>
      <c r="H44" s="11">
        <f t="shared" si="34"/>
        <v>-0.44827586206896619</v>
      </c>
      <c r="J44" s="11">
        <f t="shared" si="12"/>
        <v>0.12807881773399032</v>
      </c>
      <c r="K44" s="11">
        <f t="shared" si="13"/>
        <v>4.5861010504587929E-3</v>
      </c>
    </row>
    <row r="45" spans="5:27" x14ac:dyDescent="0.3">
      <c r="E45" s="11">
        <f>$C$3*Path_and_Velocities!A45</f>
        <v>1.0413999999999999</v>
      </c>
      <c r="F45" s="11">
        <f>$C$3*Path_and_Velocities!B45</f>
        <v>0.30458103448275858</v>
      </c>
      <c r="H45" s="11">
        <f t="shared" si="34"/>
        <v>-0.67241379310344773</v>
      </c>
      <c r="J45" s="11">
        <f t="shared" si="12"/>
        <v>0.19211822660098504</v>
      </c>
      <c r="K45" s="11">
        <f t="shared" si="13"/>
        <v>6.2559501201723787E-3</v>
      </c>
    </row>
    <row r="46" spans="5:27" x14ac:dyDescent="0.3">
      <c r="E46" s="11">
        <f>$C$3*Path_and_Velocities!A46</f>
        <v>1.0668</v>
      </c>
      <c r="F46" s="11">
        <f>$C$3*Path_and_Velocities!B46</f>
        <v>0.28465517241379312</v>
      </c>
      <c r="H46" s="11">
        <f t="shared" si="34"/>
        <v>-0.89655172413793127</v>
      </c>
      <c r="J46" s="11">
        <f t="shared" si="12"/>
        <v>0.25615763546798037</v>
      </c>
      <c r="K46" s="11">
        <f t="shared" si="13"/>
        <v>7.4841332623169984E-3</v>
      </c>
    </row>
    <row r="47" spans="5:27" x14ac:dyDescent="0.3">
      <c r="E47" s="11">
        <f>$C$3*Path_and_Velocities!A47</f>
        <v>1.0922000000000001</v>
      </c>
      <c r="F47" s="11">
        <f>$C$3*Path_and_Velocities!B47</f>
        <v>0.25903620689655171</v>
      </c>
      <c r="H47" s="11">
        <f t="shared" si="34"/>
        <v>-1.1206896551724148</v>
      </c>
      <c r="J47" s="11">
        <f t="shared" si="12"/>
        <v>0.32019704433497564</v>
      </c>
      <c r="K47" s="11">
        <f t="shared" si="13"/>
        <v>8.3653099035331507E-3</v>
      </c>
    </row>
    <row r="48" spans="5:27" x14ac:dyDescent="0.3">
      <c r="E48" s="11">
        <f>$C$3*Path_and_Velocities!A48</f>
        <v>1.1175999999999999</v>
      </c>
      <c r="F48" s="11">
        <f>$C$3*Path_and_Velocities!B48</f>
        <v>0.22772413793103446</v>
      </c>
      <c r="H48" s="11">
        <f t="shared" si="34"/>
        <v>-1.3448275862068964</v>
      </c>
      <c r="J48" s="11">
        <f t="shared" si="12"/>
        <v>0.38423645320197036</v>
      </c>
      <c r="K48" s="11">
        <f t="shared" si="13"/>
        <v>8.9967492167789351E-3</v>
      </c>
    </row>
    <row r="49" spans="5:11" x14ac:dyDescent="0.3">
      <c r="E49" s="12">
        <f>$C$3*Path_and_Velocities!A49</f>
        <v>1.1288888888888888</v>
      </c>
      <c r="F49" s="12">
        <f>$C$3*Path_and_Velocities!B49</f>
        <v>0.21198024691358028</v>
      </c>
      <c r="H49" s="12">
        <f>(1/8)*(E49-1.4224)/(0.0254)</f>
        <v>-1.4444444444444453</v>
      </c>
      <c r="J49" s="12">
        <f t="shared" si="12"/>
        <v>0.4126984126984129</v>
      </c>
      <c r="K49" s="12">
        <f t="shared" si="13"/>
        <v>9.2179490286005365E-3</v>
      </c>
    </row>
    <row r="50" spans="5:11" x14ac:dyDescent="0.3">
      <c r="E50" s="12">
        <f>$C$3*Path_and_Velocities!A50</f>
        <v>1.143</v>
      </c>
      <c r="F50" s="12">
        <f>$C$3*Path_and_Velocities!B50</f>
        <v>0.19208749999999999</v>
      </c>
      <c r="H50" s="12">
        <f t="shared" ref="H50:H70" si="45">(1/8)*(E50-1.4224)/(0.0254)</f>
        <v>-1.3750000000000004</v>
      </c>
      <c r="J50" s="12">
        <f t="shared" si="12"/>
        <v>0.39285714285714296</v>
      </c>
      <c r="K50" s="12">
        <f t="shared" si="13"/>
        <v>9.0670868423020339E-3</v>
      </c>
    </row>
    <row r="51" spans="5:11" x14ac:dyDescent="0.3">
      <c r="E51" s="12">
        <f>$C$3*Path_and_Velocities!A51</f>
        <v>1.1683999999999999</v>
      </c>
      <c r="F51" s="12">
        <f>$C$3*Path_and_Velocities!B51</f>
        <v>0.15875</v>
      </c>
      <c r="H51" s="12">
        <f t="shared" si="45"/>
        <v>-1.2500000000000011</v>
      </c>
      <c r="J51" s="12">
        <f t="shared" si="12"/>
        <v>0.35714285714285743</v>
      </c>
      <c r="K51" s="12">
        <f t="shared" si="13"/>
        <v>8.7546548807270058E-3</v>
      </c>
    </row>
    <row r="52" spans="5:11" x14ac:dyDescent="0.3">
      <c r="E52" s="12">
        <f>$C$3*Path_and_Velocities!A52</f>
        <v>1.1938</v>
      </c>
      <c r="F52" s="12">
        <f>$C$3*Path_and_Velocities!B52</f>
        <v>0.12858749999999999</v>
      </c>
      <c r="H52" s="12">
        <f t="shared" si="45"/>
        <v>-1.1250000000000007</v>
      </c>
      <c r="J52" s="12">
        <f t="shared" si="12"/>
        <v>0.32142857142857162</v>
      </c>
      <c r="K52" s="12">
        <f t="shared" si="13"/>
        <v>8.3795261900419474E-3</v>
      </c>
    </row>
    <row r="53" spans="5:11" x14ac:dyDescent="0.3">
      <c r="E53" s="12">
        <f>$C$3*Path_and_Velocities!A53</f>
        <v>1.2191999999999998</v>
      </c>
      <c r="F53" s="12">
        <f>$C$3*Path_and_Velocities!B53</f>
        <v>0.1016</v>
      </c>
      <c r="H53" s="12">
        <f t="shared" si="45"/>
        <v>-1.0000000000000013</v>
      </c>
      <c r="J53" s="12">
        <f t="shared" si="12"/>
        <v>0.28571428571428609</v>
      </c>
      <c r="K53" s="12">
        <f t="shared" si="13"/>
        <v>7.9276771696457551E-3</v>
      </c>
    </row>
    <row r="54" spans="5:11" x14ac:dyDescent="0.3">
      <c r="E54" s="12">
        <f>$C$3*Path_and_Velocities!A54</f>
        <v>1.2445999999999999</v>
      </c>
      <c r="F54" s="12">
        <f>$C$3*Path_and_Velocities!B54</f>
        <v>7.7787499999999996E-2</v>
      </c>
      <c r="H54" s="12">
        <f t="shared" si="45"/>
        <v>-0.87500000000000089</v>
      </c>
      <c r="J54" s="12">
        <f t="shared" si="12"/>
        <v>0.25000000000000022</v>
      </c>
      <c r="K54" s="12">
        <f t="shared" si="13"/>
        <v>7.382777375074475E-3</v>
      </c>
    </row>
    <row r="55" spans="5:11" x14ac:dyDescent="0.3">
      <c r="E55" s="12">
        <f>$C$3*Path_and_Velocities!A55</f>
        <v>1.27</v>
      </c>
      <c r="F55" s="12">
        <f>$C$3*Path_and_Velocities!B55</f>
        <v>5.7149999999999999E-2</v>
      </c>
      <c r="H55" s="12">
        <f t="shared" si="45"/>
        <v>-0.75000000000000044</v>
      </c>
      <c r="J55" s="12">
        <f t="shared" si="12"/>
        <v>0.21428571428571441</v>
      </c>
      <c r="K55" s="12">
        <f t="shared" si="13"/>
        <v>6.7268571428571447E-3</v>
      </c>
    </row>
    <row r="56" spans="5:11" x14ac:dyDescent="0.3">
      <c r="E56" s="12">
        <f>$C$3*Path_and_Velocities!A56</f>
        <v>1.2953999999999999</v>
      </c>
      <c r="F56" s="12">
        <f>$C$3*Path_and_Velocities!B56</f>
        <v>3.9687500000000001E-2</v>
      </c>
      <c r="H56" s="12">
        <f t="shared" si="45"/>
        <v>-0.62500000000000111</v>
      </c>
      <c r="J56" s="12">
        <f t="shared" si="12"/>
        <v>0.17857142857142888</v>
      </c>
      <c r="K56" s="12">
        <f t="shared" si="13"/>
        <v>5.9420452587785168E-3</v>
      </c>
    </row>
    <row r="57" spans="5:11" x14ac:dyDescent="0.3">
      <c r="E57" s="12">
        <f>$C$3*Path_and_Velocities!A57</f>
        <v>1.3208</v>
      </c>
      <c r="F57" s="12">
        <f>$C$3*Path_and_Velocities!B57</f>
        <v>2.5399999999999999E-2</v>
      </c>
      <c r="H57" s="12">
        <f t="shared" si="45"/>
        <v>-0.50000000000000067</v>
      </c>
      <c r="J57" s="12">
        <f t="shared" si="12"/>
        <v>0.14285714285714304</v>
      </c>
      <c r="K57" s="12">
        <f t="shared" si="13"/>
        <v>5.0139032821195336E-3</v>
      </c>
    </row>
    <row r="58" spans="5:11" x14ac:dyDescent="0.3">
      <c r="E58" s="12">
        <f>$C$3*Path_and_Velocities!A58</f>
        <v>1.3461999999999998</v>
      </c>
      <c r="F58" s="12">
        <f>$C$3*Path_and_Velocities!B58</f>
        <v>1.42875E-2</v>
      </c>
      <c r="H58" s="12">
        <f t="shared" si="45"/>
        <v>-0.37500000000000133</v>
      </c>
      <c r="J58" s="12">
        <f t="shared" si="12"/>
        <v>0.10714285714285751</v>
      </c>
      <c r="K58" s="12">
        <f t="shared" si="13"/>
        <v>3.9365953851224385E-3</v>
      </c>
    </row>
    <row r="59" spans="5:11" x14ac:dyDescent="0.3">
      <c r="E59" s="12">
        <f>$C$3*Path_and_Velocities!A59</f>
        <v>1.3715999999999999</v>
      </c>
      <c r="F59" s="12">
        <f>$C$3*Path_and_Velocities!B59</f>
        <v>6.3499999999999997E-3</v>
      </c>
      <c r="H59" s="12">
        <f t="shared" si="45"/>
        <v>-0.25000000000000089</v>
      </c>
      <c r="J59" s="12">
        <f t="shared" si="12"/>
        <v>7.1428571428571674E-2</v>
      </c>
      <c r="K59" s="12">
        <f t="shared" si="13"/>
        <v>2.7191708361216389E-3</v>
      </c>
    </row>
    <row r="60" spans="5:11" x14ac:dyDescent="0.3">
      <c r="E60" s="12">
        <f>$C$3*Path_and_Velocities!A60</f>
        <v>1.397</v>
      </c>
      <c r="F60" s="12">
        <f>$C$3*Path_and_Velocities!B60</f>
        <v>1.5874999999999999E-3</v>
      </c>
      <c r="H60" s="12">
        <f t="shared" si="45"/>
        <v>-0.12500000000000044</v>
      </c>
      <c r="J60" s="12">
        <f t="shared" si="12"/>
        <v>3.5714285714285837E-2</v>
      </c>
      <c r="K60" s="12">
        <f t="shared" si="13"/>
        <v>1.3906065672230163E-3</v>
      </c>
    </row>
    <row r="61" spans="5:11" x14ac:dyDescent="0.3">
      <c r="E61" s="12">
        <f>$C$3*Path_and_Velocities!A61</f>
        <v>1.4223999999999999</v>
      </c>
      <c r="F61" s="12">
        <f>$C$3*Path_and_Velocities!B61</f>
        <v>0</v>
      </c>
      <c r="H61" s="12">
        <f t="shared" si="45"/>
        <v>-1.0927391974657053E-15</v>
      </c>
      <c r="J61" s="12">
        <f t="shared" si="12"/>
        <v>3.122111992759158E-16</v>
      </c>
      <c r="K61" s="12">
        <f t="shared" si="13"/>
        <v>1.2251167459586934E-17</v>
      </c>
    </row>
    <row r="62" spans="5:11" x14ac:dyDescent="0.3">
      <c r="E62" s="12">
        <f>$C$3*Path_and_Velocities!A62</f>
        <v>1.4478</v>
      </c>
      <c r="F62" s="12">
        <f>$C$3*Path_and_Velocities!B62</f>
        <v>1.5874999999999999E-3</v>
      </c>
      <c r="H62" s="12">
        <f t="shared" si="45"/>
        <v>0.12499999999999935</v>
      </c>
      <c r="J62" s="12">
        <f t="shared" si="12"/>
        <v>3.5714285714285525E-2</v>
      </c>
      <c r="K62" s="12">
        <f t="shared" si="13"/>
        <v>1.390606567223004E-3</v>
      </c>
    </row>
    <row r="63" spans="5:11" x14ac:dyDescent="0.3">
      <c r="E63" s="12">
        <f>$C$3*Path_and_Velocities!A63</f>
        <v>1.4731999999999998</v>
      </c>
      <c r="F63" s="12">
        <f>$C$3*Path_and_Velocities!B63</f>
        <v>6.3499999999999997E-3</v>
      </c>
      <c r="H63" s="12">
        <f t="shared" si="45"/>
        <v>0.2499999999999987</v>
      </c>
      <c r="J63" s="12">
        <f t="shared" si="12"/>
        <v>7.142857142857105E-2</v>
      </c>
      <c r="K63" s="12">
        <f t="shared" si="13"/>
        <v>2.7191708361216163E-3</v>
      </c>
    </row>
    <row r="64" spans="5:11" x14ac:dyDescent="0.3">
      <c r="E64" s="12">
        <f>$C$3*Path_and_Velocities!A64</f>
        <v>1.4985999999999999</v>
      </c>
      <c r="F64" s="12">
        <f>$C$3*Path_and_Velocities!B64</f>
        <v>1.42875E-2</v>
      </c>
      <c r="H64" s="12">
        <f t="shared" si="45"/>
        <v>0.37499999999999917</v>
      </c>
      <c r="J64" s="12">
        <f t="shared" si="12"/>
        <v>0.1071428571428569</v>
      </c>
      <c r="K64" s="12">
        <f t="shared" si="13"/>
        <v>3.9365953851224177E-3</v>
      </c>
    </row>
    <row r="65" spans="5:11" x14ac:dyDescent="0.3">
      <c r="E65" s="12">
        <f>$C$3*Path_and_Velocities!A65</f>
        <v>1.524</v>
      </c>
      <c r="F65" s="12">
        <f>$C$3*Path_and_Velocities!B65</f>
        <v>2.5399999999999999E-2</v>
      </c>
      <c r="H65" s="12">
        <f t="shared" si="45"/>
        <v>0.49999999999999961</v>
      </c>
      <c r="J65" s="12">
        <f t="shared" si="12"/>
        <v>0.14285714285714274</v>
      </c>
      <c r="K65" s="12">
        <f t="shared" si="13"/>
        <v>5.0139032821195249E-3</v>
      </c>
    </row>
    <row r="66" spans="5:11" x14ac:dyDescent="0.3">
      <c r="E66" s="12">
        <f>$C$3*Path_and_Velocities!A66</f>
        <v>1.5493999999999999</v>
      </c>
      <c r="F66" s="12">
        <f>$C$3*Path_and_Velocities!B66</f>
        <v>3.9687500000000001E-2</v>
      </c>
      <c r="H66" s="12">
        <f t="shared" si="45"/>
        <v>0.62499999999999889</v>
      </c>
      <c r="J66" s="12">
        <f t="shared" si="12"/>
        <v>0.17857142857142824</v>
      </c>
      <c r="K66" s="12">
        <f t="shared" si="13"/>
        <v>5.9420452587785003E-3</v>
      </c>
    </row>
    <row r="67" spans="5:11" x14ac:dyDescent="0.3">
      <c r="E67" s="12">
        <f>$C$3*Path_and_Velocities!A67</f>
        <v>1.5748</v>
      </c>
      <c r="F67" s="12">
        <f>$C$3*Path_and_Velocities!B67</f>
        <v>5.7149999999999999E-2</v>
      </c>
      <c r="H67" s="12">
        <f t="shared" si="45"/>
        <v>0.74999999999999933</v>
      </c>
      <c r="J67" s="12">
        <f t="shared" si="12"/>
        <v>0.21428571428571408</v>
      </c>
      <c r="K67" s="12">
        <f t="shared" si="13"/>
        <v>6.7268571428571386E-3</v>
      </c>
    </row>
    <row r="68" spans="5:11" x14ac:dyDescent="0.3">
      <c r="E68" s="12">
        <f>$C$3*Path_and_Velocities!A68</f>
        <v>1.6001999999999998</v>
      </c>
      <c r="F68" s="12">
        <f>$C$3*Path_and_Velocities!B68</f>
        <v>7.7787499999999996E-2</v>
      </c>
      <c r="H68" s="12">
        <f t="shared" si="45"/>
        <v>0.87499999999999878</v>
      </c>
      <c r="J68" s="12">
        <f t="shared" ref="J68:J103" si="46">(2/7)*ABS(H68)</f>
        <v>0.24999999999999964</v>
      </c>
      <c r="K68" s="12">
        <f t="shared" ref="K68:K103" si="47">(2/7)*$B$19*$B$18*ABS(H68)/SQRT(1+H68^2)</f>
        <v>7.3827773750744655E-3</v>
      </c>
    </row>
    <row r="69" spans="5:11" x14ac:dyDescent="0.3">
      <c r="E69" s="12">
        <f>$C$3*Path_and_Velocities!A69</f>
        <v>1.6255999999999999</v>
      </c>
      <c r="F69" s="12">
        <f>$C$3*Path_and_Velocities!B69</f>
        <v>0.1016</v>
      </c>
      <c r="H69" s="12">
        <f t="shared" si="45"/>
        <v>0.99999999999999922</v>
      </c>
      <c r="J69" s="12">
        <f t="shared" si="46"/>
        <v>0.28571428571428548</v>
      </c>
      <c r="K69" s="12">
        <f t="shared" si="47"/>
        <v>7.9276771696457464E-3</v>
      </c>
    </row>
    <row r="70" spans="5:11" x14ac:dyDescent="0.3">
      <c r="E70" s="12">
        <f>$C$3*Path_and_Velocities!A70</f>
        <v>1.651</v>
      </c>
      <c r="F70" s="12">
        <f>$C$3*Path_and_Velocities!B70</f>
        <v>0.12858749999999999</v>
      </c>
      <c r="H70" s="12">
        <f t="shared" si="45"/>
        <v>1.1249999999999996</v>
      </c>
      <c r="J70" s="12">
        <f t="shared" si="46"/>
        <v>0.32142857142857129</v>
      </c>
      <c r="K70" s="12">
        <f t="shared" si="47"/>
        <v>8.3795261900419405E-3</v>
      </c>
    </row>
    <row r="71" spans="5:11" x14ac:dyDescent="0.3">
      <c r="E71" s="16">
        <f>$C$3*Path_and_Velocities!A71</f>
        <v>1.6546285714285713</v>
      </c>
      <c r="F71" s="16">
        <f>$C$3*Path_and_Velocities!B71</f>
        <v>0.13270204081632639</v>
      </c>
      <c r="H71" s="11">
        <f>(-4/17)*(E71-1.778)/(0.0254)</f>
        <v>1.1428571428571439</v>
      </c>
      <c r="J71" s="11">
        <f t="shared" si="46"/>
        <v>0.32653061224489827</v>
      </c>
      <c r="K71" s="11">
        <f t="shared" si="47"/>
        <v>8.4374598572279705E-3</v>
      </c>
    </row>
    <row r="72" spans="5:11" x14ac:dyDescent="0.3">
      <c r="E72" s="11">
        <f>$C$3*Path_and_Velocities!A72</f>
        <v>1.6763999999999999</v>
      </c>
      <c r="F72" s="11">
        <f>$C$3*Path_and_Velocities!B72</f>
        <v>0.15538823529411763</v>
      </c>
      <c r="H72" s="11">
        <f t="shared" ref="H72:H80" si="48">(-4/17)*(E72-1.778)/(0.0254)</f>
        <v>0.9411764705882365</v>
      </c>
      <c r="J72" s="11">
        <f t="shared" si="46"/>
        <v>0.26890756302521041</v>
      </c>
      <c r="K72" s="11">
        <f t="shared" si="47"/>
        <v>7.6839173682731023E-3</v>
      </c>
    </row>
    <row r="73" spans="5:11" x14ac:dyDescent="0.3">
      <c r="E73" s="11">
        <f>$C$3*Path_and_Velocities!A73</f>
        <v>1.7018</v>
      </c>
      <c r="F73" s="11">
        <f>$C$3*Path_and_Velocities!B73</f>
        <v>0.17630588235294117</v>
      </c>
      <c r="H73" s="11">
        <f t="shared" si="48"/>
        <v>0.70588235294117685</v>
      </c>
      <c r="J73" s="11">
        <f t="shared" si="46"/>
        <v>0.20168067226890765</v>
      </c>
      <c r="K73" s="11">
        <f t="shared" si="47"/>
        <v>6.465442478220354E-3</v>
      </c>
    </row>
    <row r="74" spans="5:11" x14ac:dyDescent="0.3">
      <c r="E74" s="11">
        <f>$C$3*Path_and_Velocities!A74</f>
        <v>1.7271999999999998</v>
      </c>
      <c r="F74" s="11">
        <f>$C$3*Path_and_Velocities!B74</f>
        <v>0.19124705882352941</v>
      </c>
      <c r="H74" s="11">
        <f t="shared" si="48"/>
        <v>0.47058823529411931</v>
      </c>
      <c r="J74" s="11">
        <f t="shared" si="46"/>
        <v>0.13445378151260551</v>
      </c>
      <c r="K74" s="11">
        <f t="shared" si="47"/>
        <v>4.7737930587384344E-3</v>
      </c>
    </row>
    <row r="75" spans="5:11" x14ac:dyDescent="0.3">
      <c r="E75" s="11">
        <f>$C$3*Path_and_Velocities!A75</f>
        <v>1.7525999999999999</v>
      </c>
      <c r="F75" s="11">
        <f>$C$3*Path_and_Velocities!B75</f>
        <v>0.20021176470588237</v>
      </c>
      <c r="H75" s="11">
        <f t="shared" si="48"/>
        <v>0.23529411764705965</v>
      </c>
      <c r="J75" s="11">
        <f t="shared" si="46"/>
        <v>6.7226890756302754E-2</v>
      </c>
      <c r="K75" s="11">
        <f t="shared" si="47"/>
        <v>2.5678581301115731E-3</v>
      </c>
    </row>
    <row r="76" spans="5:11" x14ac:dyDescent="0.3">
      <c r="E76" s="11">
        <f>$C$3*Path_and_Velocities!A76</f>
        <v>1.778</v>
      </c>
      <c r="F76" s="11">
        <f>$C$3*Path_and_Velocities!B76</f>
        <v>0.20319999999999999</v>
      </c>
      <c r="H76" s="11">
        <f t="shared" si="48"/>
        <v>0</v>
      </c>
      <c r="J76" s="11">
        <f t="shared" si="46"/>
        <v>0</v>
      </c>
      <c r="K76" s="11">
        <f t="shared" si="47"/>
        <v>0</v>
      </c>
    </row>
    <row r="77" spans="5:11" x14ac:dyDescent="0.3">
      <c r="E77" s="11">
        <f>$C$3*Path_and_Velocities!A77</f>
        <v>1.8033999999999999</v>
      </c>
      <c r="F77" s="11">
        <f>$C$3*Path_and_Velocities!B77</f>
        <v>0.20021176470588237</v>
      </c>
      <c r="H77" s="11">
        <f t="shared" si="48"/>
        <v>-0.2352941176470576</v>
      </c>
      <c r="J77" s="11">
        <f t="shared" si="46"/>
        <v>6.7226890756302171E-2</v>
      </c>
      <c r="K77" s="11">
        <f t="shared" si="47"/>
        <v>2.5678581301115519E-3</v>
      </c>
    </row>
    <row r="78" spans="5:11" x14ac:dyDescent="0.3">
      <c r="E78" s="11">
        <f>$C$3*Path_and_Velocities!A78</f>
        <v>1.8288</v>
      </c>
      <c r="F78" s="11">
        <f>$C$3*Path_and_Velocities!B78</f>
        <v>0.19124705882352941</v>
      </c>
      <c r="H78" s="11">
        <f t="shared" si="48"/>
        <v>-0.47058823529411725</v>
      </c>
      <c r="J78" s="11">
        <f t="shared" si="46"/>
        <v>0.13445378151260493</v>
      </c>
      <c r="K78" s="11">
        <f t="shared" si="47"/>
        <v>4.773793058738417E-3</v>
      </c>
    </row>
    <row r="79" spans="5:11" x14ac:dyDescent="0.3">
      <c r="E79" s="11">
        <f>$C$3*Path_and_Velocities!A79</f>
        <v>1.8541999999999998</v>
      </c>
      <c r="F79" s="11">
        <f>$C$3*Path_and_Velocities!B79</f>
        <v>0.17630588235294117</v>
      </c>
      <c r="H79" s="11">
        <f t="shared" si="48"/>
        <v>-0.70588235294117485</v>
      </c>
      <c r="J79" s="11">
        <f t="shared" si="46"/>
        <v>0.2016806722689071</v>
      </c>
      <c r="K79" s="11">
        <f t="shared" si="47"/>
        <v>6.4654424782203419E-3</v>
      </c>
    </row>
    <row r="80" spans="5:11" x14ac:dyDescent="0.3">
      <c r="E80" s="11">
        <f>$C$3*Path_and_Velocities!A80</f>
        <v>1.8795999999999999</v>
      </c>
      <c r="F80" s="11">
        <f>$C$3*Path_and_Velocities!B80</f>
        <v>0.15538823529411763</v>
      </c>
      <c r="H80" s="11">
        <f t="shared" si="48"/>
        <v>-0.9411764705882345</v>
      </c>
      <c r="J80" s="11">
        <f t="shared" si="46"/>
        <v>0.26890756302520985</v>
      </c>
      <c r="K80" s="11">
        <f t="shared" si="47"/>
        <v>7.6839173682730936E-3</v>
      </c>
    </row>
    <row r="81" spans="5:11" x14ac:dyDescent="0.3">
      <c r="E81" s="12">
        <f>$C$3*Path_and_Velocities!A81</f>
        <v>1.9013714285714285</v>
      </c>
      <c r="F81" s="12">
        <f>$C$3*Path_and_Velocities!B81</f>
        <v>0.13270204081632639</v>
      </c>
      <c r="H81" s="12">
        <f>(1/8)*(E81-2.1336)/(0.0254)</f>
        <v>-1.142857142857143</v>
      </c>
      <c r="J81" s="12">
        <f t="shared" si="46"/>
        <v>0.32653061224489799</v>
      </c>
      <c r="K81" s="12">
        <f t="shared" si="47"/>
        <v>8.4374598572279653E-3</v>
      </c>
    </row>
    <row r="82" spans="5:11" x14ac:dyDescent="0.3">
      <c r="E82" s="12">
        <f>$C$3*Path_and_Velocities!A82</f>
        <v>1.905</v>
      </c>
      <c r="F82" s="12">
        <f>$C$3*Path_and_Velocities!B82</f>
        <v>0.12858749999999999</v>
      </c>
      <c r="H82" s="12">
        <f t="shared" ref="H82:H96" si="49">(1/8)*(E82-2.1336)/(0.0254)</f>
        <v>-1.1249999999999996</v>
      </c>
      <c r="J82" s="12">
        <f t="shared" si="46"/>
        <v>0.32142857142857129</v>
      </c>
      <c r="K82" s="12">
        <f t="shared" si="47"/>
        <v>8.3795261900419405E-3</v>
      </c>
    </row>
    <row r="83" spans="5:11" x14ac:dyDescent="0.3">
      <c r="E83" s="12">
        <f>$C$3*Path_and_Velocities!A83</f>
        <v>1.9303999999999999</v>
      </c>
      <c r="F83" s="12">
        <f>$C$3*Path_and_Velocities!B83</f>
        <v>0.1016</v>
      </c>
      <c r="H83" s="12">
        <f t="shared" si="49"/>
        <v>-1.0000000000000002</v>
      </c>
      <c r="J83" s="12">
        <f t="shared" si="46"/>
        <v>0.28571428571428575</v>
      </c>
      <c r="K83" s="12">
        <f t="shared" si="47"/>
        <v>7.9276771696457499E-3</v>
      </c>
    </row>
    <row r="84" spans="5:11" x14ac:dyDescent="0.3">
      <c r="E84" s="12">
        <f>$C$3*Path_and_Velocities!A84</f>
        <v>1.9558</v>
      </c>
      <c r="F84" s="12">
        <f>$C$3*Path_and_Velocities!B84</f>
        <v>7.7787499999999996E-2</v>
      </c>
      <c r="H84" s="12">
        <f t="shared" si="49"/>
        <v>-0.87499999999999978</v>
      </c>
      <c r="J84" s="12">
        <f t="shared" si="46"/>
        <v>0.24999999999999992</v>
      </c>
      <c r="K84" s="12">
        <f t="shared" si="47"/>
        <v>7.382777375074469E-3</v>
      </c>
    </row>
    <row r="85" spans="5:11" x14ac:dyDescent="0.3">
      <c r="E85" s="12">
        <f>$C$3*Path_and_Velocities!A85</f>
        <v>1.9811999999999999</v>
      </c>
      <c r="F85" s="12">
        <f>$C$3*Path_and_Velocities!B85</f>
        <v>5.7149999999999999E-2</v>
      </c>
      <c r="H85" s="12">
        <f t="shared" si="49"/>
        <v>-0.75000000000000044</v>
      </c>
      <c r="J85" s="12">
        <f t="shared" si="46"/>
        <v>0.21428571428571441</v>
      </c>
      <c r="K85" s="12">
        <f t="shared" si="47"/>
        <v>6.7268571428571447E-3</v>
      </c>
    </row>
    <row r="86" spans="5:11" x14ac:dyDescent="0.3">
      <c r="E86" s="12">
        <f>$C$3*Path_and_Velocities!A86</f>
        <v>2.0065999999999997</v>
      </c>
      <c r="F86" s="12">
        <f>$C$3*Path_and_Velocities!B86</f>
        <v>3.9687500000000001E-2</v>
      </c>
      <c r="H86" s="12">
        <f t="shared" si="49"/>
        <v>-0.62500000000000111</v>
      </c>
      <c r="J86" s="12">
        <f t="shared" si="46"/>
        <v>0.17857142857142888</v>
      </c>
      <c r="K86" s="12">
        <f t="shared" si="47"/>
        <v>5.9420452587785168E-3</v>
      </c>
    </row>
    <row r="87" spans="5:11" x14ac:dyDescent="0.3">
      <c r="E87" s="12">
        <f>$C$3*Path_and_Velocities!A87</f>
        <v>2.032</v>
      </c>
      <c r="F87" s="12">
        <f>$C$3*Path_and_Velocities!B87</f>
        <v>2.5399999999999999E-2</v>
      </c>
      <c r="H87" s="12">
        <f t="shared" si="49"/>
        <v>-0.49999999999999961</v>
      </c>
      <c r="J87" s="12">
        <f t="shared" si="46"/>
        <v>0.14285714285714274</v>
      </c>
      <c r="K87" s="12">
        <f t="shared" si="47"/>
        <v>5.0139032821195249E-3</v>
      </c>
    </row>
    <row r="88" spans="5:11" x14ac:dyDescent="0.3">
      <c r="E88" s="12">
        <f>$C$3*Path_and_Velocities!A88</f>
        <v>2.0573999999999999</v>
      </c>
      <c r="F88" s="12">
        <f>$C$3*Path_and_Velocities!B88</f>
        <v>1.42875E-2</v>
      </c>
      <c r="H88" s="12">
        <f t="shared" si="49"/>
        <v>-0.37500000000000022</v>
      </c>
      <c r="J88" s="12">
        <f t="shared" si="46"/>
        <v>0.10714285714285721</v>
      </c>
      <c r="K88" s="12">
        <f t="shared" si="47"/>
        <v>3.9365953851224272E-3</v>
      </c>
    </row>
    <row r="89" spans="5:11" x14ac:dyDescent="0.3">
      <c r="E89" s="12">
        <f>$C$3*Path_and_Velocities!A89</f>
        <v>2.0827999999999998</v>
      </c>
      <c r="F89" s="12">
        <f>$C$3*Path_and_Velocities!B89</f>
        <v>6.3499999999999997E-3</v>
      </c>
      <c r="H89" s="12">
        <f t="shared" si="49"/>
        <v>-0.25000000000000089</v>
      </c>
      <c r="J89" s="12">
        <f t="shared" si="46"/>
        <v>7.1428571428571674E-2</v>
      </c>
      <c r="K89" s="12">
        <f t="shared" si="47"/>
        <v>2.7191708361216389E-3</v>
      </c>
    </row>
    <row r="90" spans="5:11" x14ac:dyDescent="0.3">
      <c r="E90" s="12">
        <f>$C$3*Path_and_Velocities!A90</f>
        <v>2.1082000000000001</v>
      </c>
      <c r="F90" s="12">
        <f>$C$3*Path_and_Velocities!B90</f>
        <v>1.5874999999999999E-3</v>
      </c>
      <c r="H90" s="12">
        <f t="shared" si="49"/>
        <v>-0.12499999999999935</v>
      </c>
      <c r="J90" s="12">
        <f t="shared" si="46"/>
        <v>3.5714285714285525E-2</v>
      </c>
      <c r="K90" s="12">
        <f t="shared" si="47"/>
        <v>1.390606567223004E-3</v>
      </c>
    </row>
    <row r="91" spans="5:11" x14ac:dyDescent="0.3">
      <c r="E91" s="12">
        <f>$C$3*Path_and_Velocities!A91</f>
        <v>2.1335999999999999</v>
      </c>
      <c r="F91" s="12">
        <f>$C$3*Path_and_Velocities!B91</f>
        <v>0</v>
      </c>
      <c r="H91" s="12">
        <f t="shared" si="49"/>
        <v>0</v>
      </c>
      <c r="J91" s="12">
        <f t="shared" si="46"/>
        <v>0</v>
      </c>
      <c r="K91" s="12">
        <f t="shared" si="47"/>
        <v>0</v>
      </c>
    </row>
    <row r="92" spans="5:11" x14ac:dyDescent="0.3">
      <c r="E92" s="12">
        <f>$C$3*Path_and_Velocities!A92</f>
        <v>2.1589999999999998</v>
      </c>
      <c r="F92" s="12">
        <f>$C$3*Path_and_Velocities!B92</f>
        <v>1.5874999999999999E-3</v>
      </c>
      <c r="H92" s="12">
        <f t="shared" si="49"/>
        <v>0.12499999999999935</v>
      </c>
      <c r="J92" s="12">
        <f t="shared" si="46"/>
        <v>3.5714285714285525E-2</v>
      </c>
      <c r="K92" s="12">
        <f t="shared" si="47"/>
        <v>1.390606567223004E-3</v>
      </c>
    </row>
    <row r="93" spans="5:11" x14ac:dyDescent="0.3">
      <c r="E93" s="12">
        <f>$C$3*Path_and_Velocities!A93</f>
        <v>2.1844000000000001</v>
      </c>
      <c r="F93" s="12">
        <f>$C$3*Path_and_Velocities!B93</f>
        <v>6.3499999999999997E-3</v>
      </c>
      <c r="H93" s="12">
        <f t="shared" si="49"/>
        <v>0.25000000000000089</v>
      </c>
      <c r="J93" s="12">
        <f t="shared" si="46"/>
        <v>7.1428571428571674E-2</v>
      </c>
      <c r="K93" s="12">
        <f t="shared" si="47"/>
        <v>2.7191708361216389E-3</v>
      </c>
    </row>
    <row r="94" spans="5:11" x14ac:dyDescent="0.3">
      <c r="E94" s="12">
        <f>$C$3*Path_and_Velocities!A94</f>
        <v>2.2098</v>
      </c>
      <c r="F94" s="12">
        <f>$C$3*Path_and_Velocities!B94</f>
        <v>1.42875E-2</v>
      </c>
      <c r="H94" s="12">
        <f t="shared" si="49"/>
        <v>0.37500000000000022</v>
      </c>
      <c r="J94" s="12">
        <f t="shared" si="46"/>
        <v>0.10714285714285721</v>
      </c>
      <c r="K94" s="12">
        <f t="shared" si="47"/>
        <v>3.9365953851224272E-3</v>
      </c>
    </row>
    <row r="95" spans="5:11" x14ac:dyDescent="0.3">
      <c r="E95" s="12">
        <f>$C$3*Path_and_Velocities!A95</f>
        <v>2.2351999999999999</v>
      </c>
      <c r="F95" s="12">
        <f>$C$3*Path_and_Velocities!B95</f>
        <v>2.5399999999999999E-2</v>
      </c>
      <c r="H95" s="12">
        <f t="shared" si="49"/>
        <v>0.49999999999999961</v>
      </c>
      <c r="J95" s="12">
        <f t="shared" si="46"/>
        <v>0.14285714285714274</v>
      </c>
      <c r="K95" s="12">
        <f t="shared" si="47"/>
        <v>5.0139032821195249E-3</v>
      </c>
    </row>
    <row r="96" spans="5:11" x14ac:dyDescent="0.3">
      <c r="E96" s="12">
        <f>$C$3*Path_and_Velocities!A96</f>
        <v>2.2605999999999997</v>
      </c>
      <c r="F96" s="12">
        <f>$C$3*Path_and_Velocities!B96</f>
        <v>3.9687500000000001E-2</v>
      </c>
      <c r="H96" s="12">
        <f t="shared" si="49"/>
        <v>0.62499999999999889</v>
      </c>
      <c r="J96" s="12">
        <f t="shared" si="46"/>
        <v>0.17857142857142824</v>
      </c>
      <c r="K96" s="12">
        <f t="shared" si="47"/>
        <v>5.9420452587785003E-3</v>
      </c>
    </row>
    <row r="97" spans="5:11" x14ac:dyDescent="0.3">
      <c r="E97" s="16">
        <f>$C$3*Path_and_Velocities!A97</f>
        <v>2.286</v>
      </c>
      <c r="F97" s="16">
        <f>$C$3*Path_and_Velocities!B97</f>
        <v>5.7149999999999999E-2</v>
      </c>
      <c r="H97" s="16">
        <f>(-5/32)*(E97-2.4384)/(0.0254)</f>
        <v>0.93750000000000056</v>
      </c>
      <c r="J97" s="11">
        <f t="shared" si="46"/>
        <v>0.26785714285714302</v>
      </c>
      <c r="K97" s="11">
        <f t="shared" si="47"/>
        <v>7.6679571135152532E-3</v>
      </c>
    </row>
    <row r="98" spans="5:11" x14ac:dyDescent="0.3">
      <c r="E98" s="16">
        <f>$C$3*Path_and_Velocities!A98</f>
        <v>2.3113999999999999</v>
      </c>
      <c r="F98" s="16">
        <f>$C$3*Path_and_Velocities!B98</f>
        <v>7.4612499999999998E-2</v>
      </c>
      <c r="H98" s="16">
        <f t="shared" ref="H98:H103" si="50">(-5/32)*(E98-2.4384)/(0.0254)</f>
        <v>0.78125000000000144</v>
      </c>
      <c r="J98" s="11">
        <f t="shared" si="46"/>
        <v>0.22321428571428611</v>
      </c>
      <c r="K98" s="11">
        <f t="shared" si="47"/>
        <v>6.9022492019981908E-3</v>
      </c>
    </row>
    <row r="99" spans="5:11" x14ac:dyDescent="0.3">
      <c r="E99" s="16">
        <f>$C$3*Path_and_Velocities!A99</f>
        <v>2.3367999999999998</v>
      </c>
      <c r="F99" s="16">
        <f>$C$3*Path_and_Velocities!B99</f>
        <v>8.8899999999999993E-2</v>
      </c>
      <c r="H99" s="16">
        <f t="shared" si="50"/>
        <v>0.62500000000000222</v>
      </c>
      <c r="J99" s="11">
        <f t="shared" si="46"/>
        <v>0.17857142857142919</v>
      </c>
      <c r="K99" s="11">
        <f t="shared" si="47"/>
        <v>5.9420452587785246E-3</v>
      </c>
    </row>
    <row r="100" spans="5:11" x14ac:dyDescent="0.3">
      <c r="E100" s="16">
        <f>$C$3*Path_and_Velocities!A100</f>
        <v>2.3622000000000001</v>
      </c>
      <c r="F100" s="16">
        <f>$C$3*Path_and_Velocities!B100</f>
        <v>0.10001249999999999</v>
      </c>
      <c r="H100" s="16">
        <f t="shared" si="50"/>
        <v>0.46875000000000028</v>
      </c>
      <c r="J100" s="11">
        <f t="shared" si="46"/>
        <v>0.13392857142857151</v>
      </c>
      <c r="K100" s="11">
        <f t="shared" si="47"/>
        <v>4.7585100866552694E-3</v>
      </c>
    </row>
    <row r="101" spans="5:11" x14ac:dyDescent="0.3">
      <c r="E101" s="16">
        <f>$C$3*Path_and_Velocities!A101</f>
        <v>2.3875999999999999</v>
      </c>
      <c r="F101" s="16">
        <f>$C$3*Path_and_Velocities!B101</f>
        <v>0.10794999999999999</v>
      </c>
      <c r="H101" s="16">
        <f t="shared" si="50"/>
        <v>0.31250000000000111</v>
      </c>
      <c r="J101" s="11">
        <f t="shared" si="46"/>
        <v>8.9285714285714593E-2</v>
      </c>
      <c r="K101" s="11">
        <f t="shared" si="47"/>
        <v>3.3440887801870255E-3</v>
      </c>
    </row>
    <row r="102" spans="5:11" x14ac:dyDescent="0.3">
      <c r="E102" s="16">
        <f>$C$3*Path_and_Velocities!A102</f>
        <v>2.4129999999999998</v>
      </c>
      <c r="F102" s="16">
        <f>$C$3*Path_and_Velocities!B102</f>
        <v>0.11271249999999999</v>
      </c>
      <c r="H102" s="16">
        <f t="shared" si="50"/>
        <v>0.15625000000000192</v>
      </c>
      <c r="J102" s="11">
        <f t="shared" si="46"/>
        <v>4.4642857142857685E-2</v>
      </c>
      <c r="K102" s="11">
        <f t="shared" si="47"/>
        <v>1.730785366267575E-3</v>
      </c>
    </row>
    <row r="103" spans="5:11" x14ac:dyDescent="0.3">
      <c r="E103" s="16">
        <f>$C$3*Path_and_Velocities!A103</f>
        <v>2.4383999999999997</v>
      </c>
      <c r="F103" s="16">
        <f>$C$3*Path_and_Velocities!B103</f>
        <v>0.1143</v>
      </c>
      <c r="H103" s="16">
        <f t="shared" si="50"/>
        <v>2.7318479936642632E-15</v>
      </c>
      <c r="J103" s="11">
        <f t="shared" si="46"/>
        <v>7.8052799818978949E-16</v>
      </c>
      <c r="K103" s="11">
        <f t="shared" si="47"/>
        <v>3.0627918648967339E-17</v>
      </c>
    </row>
  </sheetData>
  <mergeCells count="6">
    <mergeCell ref="Z1:AA1"/>
    <mergeCell ref="E1:F1"/>
    <mergeCell ref="J1:K1"/>
    <mergeCell ref="M1:N1"/>
    <mergeCell ref="R1:S1"/>
    <mergeCell ref="U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Heights-Calculations</vt:lpstr>
      <vt:lpstr>Parabolas</vt:lpstr>
      <vt:lpstr>Path_and_Velocities</vt:lpstr>
      <vt:lpstr>Friction</vt:lpstr>
      <vt:lpstr>Roller_Coaster_Path</vt:lpstr>
      <vt:lpstr>Velocities</vt:lpstr>
      <vt:lpstr>Friction_Coeffcient</vt:lpstr>
      <vt:lpstr>Friction_Force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Sabina</cp:lastModifiedBy>
  <dcterms:created xsi:type="dcterms:W3CDTF">2016-11-23T03:05:17Z</dcterms:created>
  <dcterms:modified xsi:type="dcterms:W3CDTF">2017-07-13T15:58:53Z</dcterms:modified>
</cp:coreProperties>
</file>